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90" firstSheet="8" activeTab="12"/>
  </bookViews>
  <sheets>
    <sheet name="ИСИП-106" sheetId="1" r:id="rId1"/>
    <sheet name="ИСИП-107" sheetId="2" r:id="rId2"/>
    <sheet name="ИСИП -108" sheetId="3" r:id="rId3"/>
    <sheet name="ИСИП 109" sheetId="4" r:id="rId4"/>
    <sheet name="ИСИПу113" sheetId="5" r:id="rId5"/>
    <sheet name="ИСИП 202" sheetId="6" r:id="rId6"/>
    <sheet name="ИСИП-203" sheetId="7" r:id="rId7"/>
    <sheet name="ПСОу-226" sheetId="8" r:id="rId8"/>
    <sheet name="Э-111" sheetId="9" r:id="rId9"/>
    <sheet name="ПСО-233" sheetId="10" r:id="rId10"/>
    <sheet name="Э-209" sheetId="11" r:id="rId11"/>
    <sheet name="ПСО-227" sheetId="12" r:id="rId12"/>
    <sheet name="ПСО-320" sheetId="13" r:id="rId13"/>
    <sheet name="ОДЛ-113" sheetId="14" r:id="rId14"/>
    <sheet name="ОДЛу-213" sheetId="15" r:id="rId15"/>
    <sheet name="ПСО-139" sheetId="16" r:id="rId16"/>
    <sheet name="ПСО-138" sheetId="17" r:id="rId17"/>
    <sheet name="Э-305" sheetId="18" r:id="rId18"/>
    <sheet name="ОДЛ-309" sheetId="19" r:id="rId19"/>
    <sheet name="ПСО-319" sheetId="20" r:id="rId20"/>
    <sheet name="ОДЛ-210" sheetId="21" r:id="rId21"/>
    <sheet name="ИСИПу201" sheetId="22" r:id="rId22"/>
    <sheet name="ЗИО 131" sheetId="23" r:id="rId23"/>
    <sheet name="ЗИО 227" sheetId="24" r:id="rId24"/>
    <sheet name="ЗИО-322" sheetId="25" r:id="rId25"/>
    <sheet name="ЗИОу 230" sheetId="26" r:id="rId26"/>
    <sheet name="П 313" sheetId="27" r:id="rId27"/>
    <sheet name="П-314" sheetId="28" r:id="rId28"/>
  </sheets>
  <externalReferences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<sst xmlns="http://schemas.openxmlformats.org/spreadsheetml/2006/main" count="1229" uniqueCount="536">
  <si>
    <t>№ п/п</t>
  </si>
  <si>
    <t>ФИО студента</t>
  </si>
  <si>
    <t>по неув.прич.</t>
  </si>
  <si>
    <t>по ув. прич.</t>
  </si>
  <si>
    <t>кол.пропусков</t>
  </si>
  <si>
    <t>Средний балл</t>
  </si>
  <si>
    <t>Академ.долги за предыдущие семестры</t>
  </si>
  <si>
    <t>Дисциплины не выносимые на промежуточную аттестацию</t>
  </si>
  <si>
    <t>Дисциплины промежуточной аттестации</t>
  </si>
  <si>
    <t>Договор</t>
  </si>
  <si>
    <t>Иностранный язык</t>
  </si>
  <si>
    <t>Основы экономики</t>
  </si>
  <si>
    <t>Экономика организации</t>
  </si>
  <si>
    <t>Web прграммирование</t>
  </si>
  <si>
    <t>Теория алгоритмов</t>
  </si>
  <si>
    <t>Численные методы</t>
  </si>
  <si>
    <t>САПР</t>
  </si>
  <si>
    <t>Технология разработки и защиты баз данных</t>
  </si>
  <si>
    <t>web программирование</t>
  </si>
  <si>
    <t xml:space="preserve">       ВЕДОМОСТЬ    ПРОМЕЖУТОЧНОЙ   АТТЕСТАЦИИ   СТУДЕНТОВ   ГРУППЫ П-313     г. Екатеринбург филиала АН ПОО "УПЭТ"  ЗА   1    СЕМЕСТР   2021/2022 учебного года</t>
  </si>
  <si>
    <t xml:space="preserve">       ВЕДОМОСТЬ    ПРОМЕЖУТОЧНОЙ   АТТЕСТАЦИИ   СТУДЕНТОВ     П-314     г. Екатеринбург филиала АН ПОО "УПЭТ"   ЗА   1    СЕМЕСТР   2021/2022 учебного года</t>
  </si>
  <si>
    <t>Основы философии</t>
  </si>
  <si>
    <t>История</t>
  </si>
  <si>
    <t>Физическая культура</t>
  </si>
  <si>
    <t>Русский язык и культура речи</t>
  </si>
  <si>
    <t>Операционные системы и среды</t>
  </si>
  <si>
    <t>Информационные технологии</t>
  </si>
  <si>
    <t>Основы алгоритмизации и программирования</t>
  </si>
  <si>
    <t>Безопасность жизнидеятельности</t>
  </si>
  <si>
    <t>Элементы высшей математики</t>
  </si>
  <si>
    <t>000000818</t>
  </si>
  <si>
    <t>000002175</t>
  </si>
  <si>
    <t>000000823</t>
  </si>
  <si>
    <t>000092206</t>
  </si>
  <si>
    <t>000000830</t>
  </si>
  <si>
    <t>000000837</t>
  </si>
  <si>
    <t>000000846</t>
  </si>
  <si>
    <t>000000854</t>
  </si>
  <si>
    <t>000000856</t>
  </si>
  <si>
    <t>2109020727</t>
  </si>
  <si>
    <t>000002213</t>
  </si>
  <si>
    <t>000002174</t>
  </si>
  <si>
    <t>000000770</t>
  </si>
  <si>
    <t>000000858</t>
  </si>
  <si>
    <t>000000821</t>
  </si>
  <si>
    <t>000000783</t>
  </si>
  <si>
    <t>000000817</t>
  </si>
  <si>
    <t>000000827</t>
  </si>
  <si>
    <t>000000836</t>
  </si>
  <si>
    <t>000000839</t>
  </si>
  <si>
    <t>000000844</t>
  </si>
  <si>
    <t>000000849</t>
  </si>
  <si>
    <t>000000860</t>
  </si>
  <si>
    <t>000000862</t>
  </si>
  <si>
    <t>000000866</t>
  </si>
  <si>
    <t>000002364</t>
  </si>
  <si>
    <t>000000865</t>
  </si>
  <si>
    <t>000000863</t>
  </si>
  <si>
    <t>000000861</t>
  </si>
  <si>
    <t>000000864</t>
  </si>
  <si>
    <t>ИТОГО:</t>
  </si>
  <si>
    <t>000000871</t>
  </si>
  <si>
    <t>000002381</t>
  </si>
  <si>
    <t xml:space="preserve">       ВЕДОМОСТЬ    ПРОМЕЖУТОЧНОЙ   АТТЕСТАЦИИ   СТУДЕНТОВ   ГРУППЫ ИСИП - 203     г. Екатеринбург филиала АН ПОО "УПЭТ"   ЗА   1    СЕМЕСТР   2022/2023 учебного года</t>
  </si>
  <si>
    <t>ФИО</t>
  </si>
  <si>
    <t>русский язык.</t>
  </si>
  <si>
    <t>литература</t>
  </si>
  <si>
    <t>иностранный язык</t>
  </si>
  <si>
    <t>история.</t>
  </si>
  <si>
    <t>ОБЖ</t>
  </si>
  <si>
    <t>Обществознание.</t>
  </si>
  <si>
    <t>математика</t>
  </si>
  <si>
    <t>родная литература</t>
  </si>
  <si>
    <t>физика.</t>
  </si>
  <si>
    <t>информатика</t>
  </si>
  <si>
    <t>по уважительной</t>
  </si>
  <si>
    <t>по неуважительной</t>
  </si>
  <si>
    <t>количесво пропусков</t>
  </si>
  <si>
    <t>000002067</t>
  </si>
  <si>
    <t>000002221</t>
  </si>
  <si>
    <t>000001672</t>
  </si>
  <si>
    <t>000001527</t>
  </si>
  <si>
    <t>000001655</t>
  </si>
  <si>
    <t>000001267</t>
  </si>
  <si>
    <t>000001962</t>
  </si>
  <si>
    <t>000001630</t>
  </si>
  <si>
    <t>000001714</t>
  </si>
  <si>
    <t>000001637</t>
  </si>
  <si>
    <t>000001908</t>
  </si>
  <si>
    <t>000001490</t>
  </si>
  <si>
    <t>000001904</t>
  </si>
  <si>
    <t>000001855</t>
  </si>
  <si>
    <t>000001606</t>
  </si>
  <si>
    <t>000001817</t>
  </si>
  <si>
    <t>000001933</t>
  </si>
  <si>
    <t>000001372</t>
  </si>
  <si>
    <t>000001970</t>
  </si>
  <si>
    <t>000002075</t>
  </si>
  <si>
    <t>000001558</t>
  </si>
  <si>
    <t>000002111</t>
  </si>
  <si>
    <t xml:space="preserve">       ВЕДОМОСТЬ    ПРОМЕЖУТОЧНОЙ   АТТЕСТАЦИИ   СТУДЕНТОВ   ГРУППЫ ИСИП-108     г. Екатеринбург филиала АН ПОО "УПЭТ"   ЗА   1    СЕМЕСТР   2022/2021 учебного года</t>
  </si>
  <si>
    <t>000001783</t>
  </si>
  <si>
    <t>000002498</t>
  </si>
  <si>
    <t>Управление территориями</t>
  </si>
  <si>
    <t>Операции с недвижимостью</t>
  </si>
  <si>
    <t>Ценообразование</t>
  </si>
  <si>
    <t>Земельное право</t>
  </si>
  <si>
    <t>Экономический анализ</t>
  </si>
  <si>
    <t>МДК.03.01 Геодезия с оснвами картографии</t>
  </si>
  <si>
    <t>Проектно-сметное дело</t>
  </si>
  <si>
    <t>Теория оценки</t>
  </si>
  <si>
    <t xml:space="preserve">       ВЕДОМОСТЬ    ПРОМЕЖУТОЧНОЙ   АТТЕСТАЦИИ   СТУДЕНТОВ   ГРУППЫ ЗИО 322     г. Екатеринбург филиала АН ПОО "УПЭТ" ЗА   1    СЕМЕСТР   2021/2022 учебного года</t>
  </si>
  <si>
    <t>Код договора</t>
  </si>
  <si>
    <t>русский язык</t>
  </si>
  <si>
    <t>история</t>
  </si>
  <si>
    <t>Обществознание</t>
  </si>
  <si>
    <t>физика</t>
  </si>
  <si>
    <t>физическая культура</t>
  </si>
  <si>
    <t>000001975</t>
  </si>
  <si>
    <t>4.7</t>
  </si>
  <si>
    <t xml:space="preserve"> 000001515</t>
  </si>
  <si>
    <t>3.7</t>
  </si>
  <si>
    <t xml:space="preserve"> 000001964</t>
  </si>
  <si>
    <t>3.8</t>
  </si>
  <si>
    <t xml:space="preserve"> 000001782</t>
  </si>
  <si>
    <t xml:space="preserve"> 000001513</t>
  </si>
  <si>
    <t>3.5</t>
  </si>
  <si>
    <t xml:space="preserve"> 000001947</t>
  </si>
  <si>
    <t>000001481</t>
  </si>
  <si>
    <t xml:space="preserve"> 000002014</t>
  </si>
  <si>
    <t>4.9</t>
  </si>
  <si>
    <t xml:space="preserve"> 000001790</t>
  </si>
  <si>
    <t>4.1</t>
  </si>
  <si>
    <t>000001903</t>
  </si>
  <si>
    <t>000001968</t>
  </si>
  <si>
    <t>3.3</t>
  </si>
  <si>
    <t>000001923</t>
  </si>
  <si>
    <t>000001554</t>
  </si>
  <si>
    <t>3.6</t>
  </si>
  <si>
    <t>000001916</t>
  </si>
  <si>
    <t>3.4</t>
  </si>
  <si>
    <t>000001868</t>
  </si>
  <si>
    <t>000001190</t>
  </si>
  <si>
    <t>000001749</t>
  </si>
  <si>
    <t>4.3</t>
  </si>
  <si>
    <t>000002078</t>
  </si>
  <si>
    <t>3.2</t>
  </si>
  <si>
    <t>000001577</t>
  </si>
  <si>
    <t>000001729</t>
  </si>
  <si>
    <t>000002010</t>
  </si>
  <si>
    <t xml:space="preserve"> 000001316</t>
  </si>
  <si>
    <t>000001815</t>
  </si>
  <si>
    <t xml:space="preserve"> 000002260</t>
  </si>
  <si>
    <t xml:space="preserve"> 000002425</t>
  </si>
  <si>
    <t>2.8</t>
  </si>
  <si>
    <t>000002420</t>
  </si>
  <si>
    <t xml:space="preserve">       ВЕДОМОСТЬ    ПРОМЕЖУТОЧНОЙ   АТТЕСТАЦИИ   СТУДЕНТОВ   ГРУППЫ ЗИО-131     г. Екатеринбург филиала АН ПОО "УПЭТ"  ЗА   1    СЕМЕСТР   2021/2022 учебного года</t>
  </si>
  <si>
    <t xml:space="preserve">       ВЕДОМОСТЬ    ПРОМЕЖУТОЧНОЙ   АТТЕСТАЦИИ   СТУДЕНТОВ   ГРУППЫ ЗИОу-230     г. Екатеринбург филиала АН ПОО "УПЭТ"  ЗА   1    СЕМЕСТР   2022/2023 учебного года</t>
  </si>
  <si>
    <t>Геодезия с основами картографического черчения</t>
  </si>
  <si>
    <t>Управление территориями и недвижюимуществом</t>
  </si>
  <si>
    <t>2121020508</t>
  </si>
  <si>
    <t>2121020580</t>
  </si>
  <si>
    <t>2121020515</t>
  </si>
  <si>
    <t>2121020525</t>
  </si>
  <si>
    <t>2121020582</t>
  </si>
  <si>
    <t>2121020583</t>
  </si>
  <si>
    <t>2121020551</t>
  </si>
  <si>
    <t>2121020557</t>
  </si>
  <si>
    <t>2121020536</t>
  </si>
  <si>
    <t>2121020584</t>
  </si>
  <si>
    <t>2121020540</t>
  </si>
  <si>
    <t xml:space="preserve">  ВЕДОМОСТЬ    ПРОМЕЖУТОЧНОЙ   АТТЕСТАЦИИ   СТУДЕНТОВ   ГРУППЫ ИСИП-109     г. Екатеринбург филиала АН ПОО "УРПЭТ"    ЗА   1    СЕМЕСТР   2022/2023</t>
  </si>
  <si>
    <t>№ договора</t>
  </si>
  <si>
    <t>Русский язык</t>
  </si>
  <si>
    <t>Литература</t>
  </si>
  <si>
    <t>Информатика</t>
  </si>
  <si>
    <t>Физика</t>
  </si>
  <si>
    <t xml:space="preserve">математика </t>
  </si>
  <si>
    <t>Академ.долги за предыдущие промеж.аттес.</t>
  </si>
  <si>
    <t>Кол-во неусп. в  данном месяце</t>
  </si>
  <si>
    <t xml:space="preserve">по уваж. причине </t>
  </si>
  <si>
    <t>000001472</t>
  </si>
  <si>
    <t>000002229</t>
  </si>
  <si>
    <t>000002036</t>
  </si>
  <si>
    <t>000001896</t>
  </si>
  <si>
    <t>00000035</t>
  </si>
  <si>
    <t>000001441</t>
  </si>
  <si>
    <t>000001820</t>
  </si>
  <si>
    <t>000001619</t>
  </si>
  <si>
    <t>000002040</t>
  </si>
  <si>
    <t>000001780</t>
  </si>
  <si>
    <t>000001578</t>
  </si>
  <si>
    <t>000002226</t>
  </si>
  <si>
    <t>000001647</t>
  </si>
  <si>
    <t>000001917</t>
  </si>
  <si>
    <t>000001761</t>
  </si>
  <si>
    <t>000002247</t>
  </si>
  <si>
    <t>000001927</t>
  </si>
  <si>
    <t>000001793</t>
  </si>
  <si>
    <t>000001779</t>
  </si>
  <si>
    <t>000001751</t>
  </si>
  <si>
    <t>000001408</t>
  </si>
  <si>
    <t>000001567</t>
  </si>
  <si>
    <t>000001240</t>
  </si>
  <si>
    <t>000001806</t>
  </si>
  <si>
    <t>000002287</t>
  </si>
  <si>
    <t>Безопасность жизнедеятельности</t>
  </si>
  <si>
    <t>000000756</t>
  </si>
  <si>
    <t>000000749</t>
  </si>
  <si>
    <t>000000752</t>
  </si>
  <si>
    <t>000000762</t>
  </si>
  <si>
    <t>000000769</t>
  </si>
  <si>
    <t>000000768</t>
  </si>
  <si>
    <t>000000775</t>
  </si>
  <si>
    <t>000000777</t>
  </si>
  <si>
    <t>000000780</t>
  </si>
  <si>
    <t>000000793</t>
  </si>
  <si>
    <t>000000790</t>
  </si>
  <si>
    <t>000000798</t>
  </si>
  <si>
    <t>000000804</t>
  </si>
  <si>
    <t>000002372</t>
  </si>
  <si>
    <t>000000808</t>
  </si>
  <si>
    <t>000000816</t>
  </si>
  <si>
    <t>000002373</t>
  </si>
  <si>
    <t>000000815</t>
  </si>
  <si>
    <t>000000825</t>
  </si>
  <si>
    <t>000000831</t>
  </si>
  <si>
    <t>000000833</t>
  </si>
  <si>
    <t>000000845</t>
  </si>
  <si>
    <t>000000842</t>
  </si>
  <si>
    <t>000000851</t>
  </si>
  <si>
    <t>000000853</t>
  </si>
  <si>
    <t>000000857</t>
  </si>
  <si>
    <t>000000859</t>
  </si>
  <si>
    <t xml:space="preserve">       ВЕДОМОСТЬ    ПРОМЕЖУТОЧНОЙ   АТТЕСТАЦИИ   СТУДЕНТОВ   ГРУППЫ ИСИП-202     г. Екатеринбург филиала АН ПОО "УПЭТ"  ЗА   1    СЕМЕСТР   2022/2023 учебного года</t>
  </si>
  <si>
    <t>No  договора</t>
  </si>
  <si>
    <t>Физкультура</t>
  </si>
  <si>
    <t>Бухгалтерский учёт</t>
  </si>
  <si>
    <t>ДОУ</t>
  </si>
  <si>
    <t>Проекто сметное дело</t>
  </si>
  <si>
    <t>Операция с недвижимостью</t>
  </si>
  <si>
    <t>Геодезия</t>
  </si>
  <si>
    <t>Кадастры</t>
  </si>
  <si>
    <t>Основы экономической теории</t>
  </si>
  <si>
    <t>Статистика</t>
  </si>
  <si>
    <t>000000925</t>
  </si>
  <si>
    <t>000002223</t>
  </si>
  <si>
    <t>000000926</t>
  </si>
  <si>
    <t>000000928</t>
  </si>
  <si>
    <t>000000930</t>
  </si>
  <si>
    <t>000000932</t>
  </si>
  <si>
    <t>000001720</t>
  </si>
  <si>
    <t>000000934</t>
  </si>
  <si>
    <t>000001433</t>
  </si>
  <si>
    <t>000000935</t>
  </si>
  <si>
    <t>000000937</t>
  </si>
  <si>
    <t>000000941</t>
  </si>
  <si>
    <t>000000943</t>
  </si>
  <si>
    <t>3\4</t>
  </si>
  <si>
    <t>000001525</t>
  </si>
  <si>
    <t>000000947</t>
  </si>
  <si>
    <t>000002328</t>
  </si>
  <si>
    <t>000002329</t>
  </si>
  <si>
    <t>000002322</t>
  </si>
  <si>
    <t>000000945</t>
  </si>
  <si>
    <t>Математика</t>
  </si>
  <si>
    <t>Физическая культура(Окт)</t>
  </si>
  <si>
    <t>Родная литература</t>
  </si>
  <si>
    <t>000001934</t>
  </si>
  <si>
    <t>000001877</t>
  </si>
  <si>
    <t>000001819</t>
  </si>
  <si>
    <t>000002028</t>
  </si>
  <si>
    <t>000001932</t>
  </si>
  <si>
    <t>000001335</t>
  </si>
  <si>
    <t>000002063</t>
  </si>
  <si>
    <t>000001682</t>
  </si>
  <si>
    <t>000001675</t>
  </si>
  <si>
    <t>000001435</t>
  </si>
  <si>
    <t>000002033</t>
  </si>
  <si>
    <t>000002034</t>
  </si>
  <si>
    <t>000001734</t>
  </si>
  <si>
    <t>000001661</t>
  </si>
  <si>
    <t>000001570</t>
  </si>
  <si>
    <t>000001733</t>
  </si>
  <si>
    <t>000002003</t>
  </si>
  <si>
    <t>000001434</t>
  </si>
  <si>
    <t>000001596</t>
  </si>
  <si>
    <t>000001766</t>
  </si>
  <si>
    <t>000002194</t>
  </si>
  <si>
    <t>000002246</t>
  </si>
  <si>
    <t>000002303</t>
  </si>
  <si>
    <t>000002458</t>
  </si>
  <si>
    <t>Общестовзнание</t>
  </si>
  <si>
    <t>000001849</t>
  </si>
  <si>
    <t>000002210</t>
  </si>
  <si>
    <t>000001437</t>
  </si>
  <si>
    <t>000001853</t>
  </si>
  <si>
    <t>000001479</t>
  </si>
  <si>
    <t>000001717</t>
  </si>
  <si>
    <t>000001224</t>
  </si>
  <si>
    <t>000001726</t>
  </si>
  <si>
    <t>000001757</t>
  </si>
  <si>
    <t>000001981</t>
  </si>
  <si>
    <t>000001719</t>
  </si>
  <si>
    <t>000001792</t>
  </si>
  <si>
    <t>000001763</t>
  </si>
  <si>
    <t>000001510</t>
  </si>
  <si>
    <t>000001955</t>
  </si>
  <si>
    <t>000001832</t>
  </si>
  <si>
    <t>000002181</t>
  </si>
  <si>
    <t>000001986</t>
  </si>
  <si>
    <t>000002131</t>
  </si>
  <si>
    <t>000001874</t>
  </si>
  <si>
    <t xml:space="preserve">       ВЕДОМОСТЬ    ПРОМЕЖУТОЧНОЙ   АТТЕСТАЦИИ   СТУДЕНТОВ   ГРУППЫ ИСИП-107     г. Екатеринбург филиала АН ПОО "УПЭТ"    ЗА   1    СЕМЕСТР   2022/2023 учебного года</t>
  </si>
  <si>
    <t>000002399</t>
  </si>
  <si>
    <t>000002152</t>
  </si>
  <si>
    <t>000002253</t>
  </si>
  <si>
    <t>000002469</t>
  </si>
  <si>
    <t>Элементы Высшаей Математики</t>
  </si>
  <si>
    <t>Информационные Технологии</t>
  </si>
  <si>
    <t xml:space="preserve">Операционные Системы </t>
  </si>
  <si>
    <t>000092213</t>
  </si>
  <si>
    <t>000001450</t>
  </si>
  <si>
    <t>000001697</t>
  </si>
  <si>
    <t>000001308</t>
  </si>
  <si>
    <t>000001652</t>
  </si>
  <si>
    <t>000001386</t>
  </si>
  <si>
    <t>000001718</t>
  </si>
  <si>
    <t>000001737</t>
  </si>
  <si>
    <t>000001298</t>
  </si>
  <si>
    <t>000001445</t>
  </si>
  <si>
    <t>000001735</t>
  </si>
  <si>
    <t>000001834</t>
  </si>
  <si>
    <t>000001881</t>
  </si>
  <si>
    <t>000001778</t>
  </si>
  <si>
    <t>000001776</t>
  </si>
  <si>
    <t>000001351</t>
  </si>
  <si>
    <t>000001540</t>
  </si>
  <si>
    <t>000001609</t>
  </si>
  <si>
    <t>000001633</t>
  </si>
  <si>
    <t>000001326</t>
  </si>
  <si>
    <t>000002004</t>
  </si>
  <si>
    <t>000001884</t>
  </si>
  <si>
    <t>000002236</t>
  </si>
  <si>
    <t>000001909</t>
  </si>
  <si>
    <t>000002052</t>
  </si>
  <si>
    <t>000001605</t>
  </si>
  <si>
    <t>000001900</t>
  </si>
  <si>
    <t>000001283</t>
  </si>
  <si>
    <t>000002292</t>
  </si>
  <si>
    <t>000001483</t>
  </si>
  <si>
    <t>000002125</t>
  </si>
  <si>
    <t>000002090</t>
  </si>
  <si>
    <t xml:space="preserve">       ВЕДОМОСТЬ    ПРОМЕЖУТОЧНОЙ   АТТЕСТАЦИИ   СТУДЕНТОВ   ГРУППЫ ИСИП-113  г. Екатеринбург филиала АН ПОО "УРПЭТ"    ЗА   1    СЕМЕСТР   2022/2023 учебного года</t>
  </si>
  <si>
    <t>000002426</t>
  </si>
  <si>
    <t>000002525</t>
  </si>
  <si>
    <t>000002526</t>
  </si>
  <si>
    <t>000002527</t>
  </si>
  <si>
    <t>Экономика отрасли</t>
  </si>
  <si>
    <t>Основы проектирования                                             и базы данных</t>
  </si>
  <si>
    <t>000001517</t>
  </si>
  <si>
    <t>ВЕДОМОСТЬ    ПРОМЕЖУТОЧНОЙ   АТТЕСТАЦИИ   СТУДЕНТОВ    ИСИПу-201     г. Екатеринбург филиала АН ПОО "УПЭТ"   ЗА   1    СЕМЕСТР   2022/2023 учебного года</t>
  </si>
  <si>
    <t>Итого</t>
  </si>
  <si>
    <t xml:space="preserve">      ВЕДОМОСТЬ    ПРОМЕЖУТОЧНОЙ   АТТЕСТАЦИИ   СТУДЕНТОВ   ГРУППЫ ЗИО-227     г. Екатеринбург филиала АН ПОО "УПЭТ"  ЗА   1    СЕМЕСТР   2021/2022 учебного года</t>
  </si>
  <si>
    <t xml:space="preserve">       ВЕДОМОСТЬ    ПРОМЕЖУТОЧНОЙ   АТТЕСТАЦИИ   СТУДЕНТОВ   ГРУППЫ ИСИП-106     г. Екатеринбург филиала АН ПОО "УПЭТ"  ЗА   1    СЕМЕСТР   2022/2023 учебного года</t>
  </si>
  <si>
    <t>Психология общения</t>
  </si>
  <si>
    <t>Староста ___________</t>
  </si>
  <si>
    <t>Классный руководитель_______</t>
  </si>
  <si>
    <t>Зав отделением _________</t>
  </si>
  <si>
    <t>Посещаемость 82,2%</t>
  </si>
  <si>
    <t>Кол.пропусков на 1 студента________</t>
  </si>
  <si>
    <t>Число студентов с одной "2"         6</t>
  </si>
  <si>
    <t>Число студентов с одной "3"     0</t>
  </si>
  <si>
    <t>Число студентов с одной "4"        1</t>
  </si>
  <si>
    <t>Качество      10,3 %</t>
  </si>
  <si>
    <t>Учатся на 4 и 5     3 чел.</t>
  </si>
  <si>
    <t>Успеваемость 31%</t>
  </si>
  <si>
    <t>Неуспевающих 20 чел.</t>
  </si>
  <si>
    <t>н/я</t>
  </si>
  <si>
    <t>н/а</t>
  </si>
  <si>
    <t>ДОУ (ДЗ)</t>
  </si>
  <si>
    <t>История (ДЗ)</t>
  </si>
  <si>
    <t>Информационные технологии в ПД (ДЗ)</t>
  </si>
  <si>
    <t>БЖД</t>
  </si>
  <si>
    <t>бухгалтерский учёт</t>
  </si>
  <si>
    <t>менеджмент</t>
  </si>
  <si>
    <t>статистика</t>
  </si>
  <si>
    <t>экономика организации</t>
  </si>
  <si>
    <t xml:space="preserve">       ВЕДОМОСТЬ    ПРОМЕЖУТОЧНОЙ   АТТЕСТАЦИИ   СТУДЕНТОВ   ГРУППЫ ОДЛ-210     г. Екатеринбург филиала АН ПОО "УПЭТ"                                     ЗА   1    СЕМЕСТР   2022/2023 учебного года</t>
  </si>
  <si>
    <t>Посещаемость 69,9%</t>
  </si>
  <si>
    <t>Число студентов с одной "2"   6</t>
  </si>
  <si>
    <t>Число студентов с одной "3"     1</t>
  </si>
  <si>
    <t>Число студентов с одной "4"_____</t>
  </si>
  <si>
    <t>Качество  26,3    %</t>
  </si>
  <si>
    <t>Учатся на 4 и 5      5 чел.</t>
  </si>
  <si>
    <t>Успеваемость 36,8 %</t>
  </si>
  <si>
    <t>Неуспевающих     12 чел.</t>
  </si>
  <si>
    <t>Страховое дело (ДЗ)</t>
  </si>
  <si>
    <t>Экономика организации (ДЗ)</t>
  </si>
  <si>
    <t>Семейное право (ДЗ)</t>
  </si>
  <si>
    <t>Правоохранительные и судебные органы</t>
  </si>
  <si>
    <t>Жилищное право</t>
  </si>
  <si>
    <t>Финансовое право</t>
  </si>
  <si>
    <t>Уголовное право</t>
  </si>
  <si>
    <t xml:space="preserve">Гражданский процесс </t>
  </si>
  <si>
    <t xml:space="preserve">       ВЕДОМОСТЬ    ПРОМЕЖУТОЧНОЙ   АТТЕСТАЦИИ   СТУДЕНТОВ   ГРУППЫ ПСО-319     г. Екатеринбург филиала АН ПОО "УПЭТ"                                     ЗА   1    СЕМЕСТР   2022/2023 учебного года</t>
  </si>
  <si>
    <t>Посещаемость 73,4 %</t>
  </si>
  <si>
    <t>Число студентов с одной "2"     1</t>
  </si>
  <si>
    <t>Число студентов с одной "3"      0</t>
  </si>
  <si>
    <t>Число студентов с одной "4"      0</t>
  </si>
  <si>
    <t>Качество    15,4  %</t>
  </si>
  <si>
    <t>Учатся на 4 и 5      2 чел.</t>
  </si>
  <si>
    <t>Успеваемость 15,4%</t>
  </si>
  <si>
    <t>Неуспевающих       11 чел.</t>
  </si>
  <si>
    <t>зач</t>
  </si>
  <si>
    <t>ПП.02 Производственная практика по ПМ 02</t>
  </si>
  <si>
    <t xml:space="preserve">ПМ 02 Управление логистическими процессами в закупках, производстве и распределении </t>
  </si>
  <si>
    <t>МДК 03.01 Оптимизация ресурсов организаций (подразделений)</t>
  </si>
  <si>
    <t>МДК 02.03 Оптимизация процессов транспортировки и проведение оценки стоимости затрат на хранение товарных запасов</t>
  </si>
  <si>
    <t>Информационные технологии в профессиональной деятельности</t>
  </si>
  <si>
    <t>МДК.02.02 Оценка рентабельности системы складирования и оптимизации внутрипроизводственных потоковых процессов</t>
  </si>
  <si>
    <t>МДК 02.01 Основы управления ЛП в закупках, производстве и распределении  (КР)</t>
  </si>
  <si>
    <t>аудит</t>
  </si>
  <si>
    <t>налоги и налогообложение</t>
  </si>
  <si>
    <t>Правовое обеспечение профессиональной деятельности</t>
  </si>
  <si>
    <t xml:space="preserve">физическая культура </t>
  </si>
  <si>
    <t xml:space="preserve">       ВЕДОМОСТЬ    ПРОМЕЖУТОЧНОЙ   АТТЕСТАЦИИ   СТУДЕНТОВ   ГРУППЫ ОДЛ-309     г. Екатеринбург филиала АН ПОО "УПЭТ"                                     ЗА   1    СЕМЕСТР   2022/2023 учебного года</t>
  </si>
  <si>
    <t>Посещаемость 87 %</t>
  </si>
  <si>
    <t>Число студентов с одной "2"     6</t>
  </si>
  <si>
    <t>Число студентов с одной "3"_____</t>
  </si>
  <si>
    <t>Качество      39%</t>
  </si>
  <si>
    <t>Учатся на 4 и 5     7 чел.</t>
  </si>
  <si>
    <t>Успеваемость 11,1 %</t>
  </si>
  <si>
    <t>Неуспевающих 16чел.</t>
  </si>
  <si>
    <t>Налоги и налогообложение</t>
  </si>
  <si>
    <t xml:space="preserve">МДК 02.02 Бухгалтерская технология проведения и оформления инвентаризации </t>
  </si>
  <si>
    <t>Аудит</t>
  </si>
  <si>
    <t>Основы анализа хозяйственной деятельности</t>
  </si>
  <si>
    <t xml:space="preserve">       ВЕДОМОСТЬ    ПРОМЕЖУТОЧНОЙ   АТТЕСТАЦИИ   СТУДЕНТОВ   ГРУППЫ Э-305     г. Екатеринбург филиала АН ПОО "УПЭТ"                                     ЗА   1    СЕМЕСТР   2022/2023 учебного года</t>
  </si>
  <si>
    <t>Посещаемость76,6%</t>
  </si>
  <si>
    <t>Качество    11,7 %</t>
  </si>
  <si>
    <t>Учатся на 4 и 5            2  чел.</t>
  </si>
  <si>
    <t>Успеваемость 11,8%</t>
  </si>
  <si>
    <t>Неуспевающих        15 чел.</t>
  </si>
  <si>
    <t xml:space="preserve">       ВЕДОМОСТЬ    ПРОМЕЖУТОЧНОЙ   АТТЕСТАЦИИ   СТУДЕНТОВ   ГРУППЫ ОДЛу-213     г. Екатеринбург филиала АН ПОО "УПЭТ"                                     ЗА   1    СЕМЕСТР   2022/2023 учебного года</t>
  </si>
  <si>
    <t>Посещаемость   87,7 %</t>
  </si>
  <si>
    <t xml:space="preserve">Кол.пропусков на 1 студента       </t>
  </si>
  <si>
    <t>Число студентов с одной "2"    3</t>
  </si>
  <si>
    <t>Число студентов с одной "3"         3</t>
  </si>
  <si>
    <t>Число студентов с одной "4"    0</t>
  </si>
  <si>
    <t xml:space="preserve">             Качество 13,6%</t>
  </si>
  <si>
    <t>Учатся на 4 и 5       3 чел.</t>
  </si>
  <si>
    <t>Успеваемость    59  %</t>
  </si>
  <si>
    <t>Неуспевающих 9 чел.</t>
  </si>
  <si>
    <t>из ИСИП-106 переведен в декабре 2022</t>
  </si>
  <si>
    <t>Право</t>
  </si>
  <si>
    <t xml:space="preserve">       ВЕДОМОСТЬ    ПРОМЕЖУТОЧНОЙ   АТТЕСТАЦИИ   СТУДЕНТОВ   ГРУППЫ ПСО-138     г. Екатеринбург филиала АН ПОО "УПЭТ"                                     ЗА   1    СЕМЕСТР   2022/2023 учебного года</t>
  </si>
  <si>
    <t>Посещаемость 75,1 %</t>
  </si>
  <si>
    <t>Число студентов с одной "2"   2</t>
  </si>
  <si>
    <t>Число студентов с одной "3"          0</t>
  </si>
  <si>
    <t>Качество 4 %</t>
  </si>
  <si>
    <t>Учатся на 4 и 5       1 чел.</t>
  </si>
  <si>
    <t>Успеваемость       52 %</t>
  </si>
  <si>
    <t>Неуспевающих 12 чел.</t>
  </si>
  <si>
    <t>право</t>
  </si>
  <si>
    <t xml:space="preserve">       ВЕДОМОСТЬ    ПРОМЕЖУТОЧНОЙ   АТТЕСТАЦИИ   СТУДЕНТОВ   ГРУППЫ ПСО-139     г. Екатеринбург филиала АН ПОО "УПЭТ"                                     ЗА   1    СЕМЕСТР   2022/2023 учебного года</t>
  </si>
  <si>
    <t>Посещаемость 85,7 %</t>
  </si>
  <si>
    <t>Число студентов с одной "2"          3</t>
  </si>
  <si>
    <t>Число студентов с одной "3"     2</t>
  </si>
  <si>
    <t>Число студентов с одной "4"        0</t>
  </si>
  <si>
    <t>Качество 4,2 %</t>
  </si>
  <si>
    <t>Учатся на 4 и 5     1  чел.</t>
  </si>
  <si>
    <t>Успеваемость 67%</t>
  </si>
  <si>
    <t>Неуспевающих 8 чел.</t>
  </si>
  <si>
    <t>экономика</t>
  </si>
  <si>
    <t xml:space="preserve">       ВЕДОМОСТЬ    ПРОМЕЖУТОЧНОЙ   АТТЕСТАЦИИ   СТУДЕНТОВ   ГРУППЫ ОДЛ-113     г. Екатеринбург филиала АН ПОО "УПЭТ"                                     ЗА   1    СЕМЕСТР   2022/2023 учебного года</t>
  </si>
  <si>
    <t>Посещаемость 90,5 %</t>
  </si>
  <si>
    <t>Число студентов с одной "2"      3</t>
  </si>
  <si>
    <t>Число студентов с одной "3"      3</t>
  </si>
  <si>
    <t>Число студентов с одной "4"     0</t>
  </si>
  <si>
    <t>Качество  9,09%</t>
  </si>
  <si>
    <t>Учатся на 4 и 5            2 чел.</t>
  </si>
  <si>
    <t>Успеваемость 72,7 %</t>
  </si>
  <si>
    <t>Неуспевающих    6 чел.</t>
  </si>
  <si>
    <t xml:space="preserve">       ВЕДОМОСТЬ    ПРОМЕЖУТОЧНОЙ   АТТЕСТАЦИИ   СТУДЕНТОВ   ГРУППЫ Э-111  г. Екатеринбург филиала АН ПОО "УПЭТ"                                     ЗА   1    СЕМЕСТР   2022/2023 учебного года</t>
  </si>
  <si>
    <t>Посещаемость 74,2%</t>
  </si>
  <si>
    <t xml:space="preserve">Кол.пропусков на 1 студента     </t>
  </si>
  <si>
    <t>Число студентов с одной "2"    1</t>
  </si>
  <si>
    <t>Качество 13,7 %</t>
  </si>
  <si>
    <t>Учатся на 4 и 5       4 чел.</t>
  </si>
  <si>
    <t>Успеваемость    31  %</t>
  </si>
  <si>
    <t>история (ДЗ)</t>
  </si>
  <si>
    <t>гражданское право</t>
  </si>
  <si>
    <t>трудовое право</t>
  </si>
  <si>
    <t>административное право</t>
  </si>
  <si>
    <t>конституционное право</t>
  </si>
  <si>
    <t>теория государства и права</t>
  </si>
  <si>
    <t xml:space="preserve">       ВЕДОМОСТЬ    ПРОМЕЖУТОЧНОЙ   АТТЕСТАЦИИ   СТУДЕНТОВ   ГРУППЫ ПСО-227     г. Екатеринбург филиала АН ПОО "УПЭТ"                                     ЗА   1    СЕМЕСТР   2022/2023 учебного года</t>
  </si>
  <si>
    <t>Посещаемость 84,7 %</t>
  </si>
  <si>
    <t xml:space="preserve">Кол.пропусков на 1 студента             </t>
  </si>
  <si>
    <t>Число студентов с одной "2"          2</t>
  </si>
  <si>
    <t>Число студентов с одной "3"    2</t>
  </si>
  <si>
    <t>Число студентов с одной "4"   0</t>
  </si>
  <si>
    <t>Качество        22,7      %</t>
  </si>
  <si>
    <t>Успеваемость 54,5 %</t>
  </si>
  <si>
    <t>Неуспевающих  10 чел.</t>
  </si>
  <si>
    <t>математика (Э)</t>
  </si>
  <si>
    <t xml:space="preserve">       ВЕДОМОСТЬ    ПРОМЕЖУТОЧНОЙ   АТТЕСТАЦИИ   СТУДЕНТОВ   ГРУППЫ ПСО-233     г. Екатеринбург филиала АН ПОО "УПЭТ"                                     ЗА   1    СЕМЕСТР   2022/2023 учебного года</t>
  </si>
  <si>
    <t>Качество 40 %</t>
  </si>
  <si>
    <t>Учатся на 4 и 5            4 чел.</t>
  </si>
  <si>
    <t>Успеваемость   60 %</t>
  </si>
  <si>
    <t>Неуспевающих     4 чел.</t>
  </si>
  <si>
    <t>Информатика (ДЗ)</t>
  </si>
  <si>
    <t>основы экономической теории (Э)</t>
  </si>
  <si>
    <t>Русский язык и культура речи (ДЗ)</t>
  </si>
  <si>
    <t>Основы бухгалтерского учёта</t>
  </si>
  <si>
    <t>основы философии</t>
  </si>
  <si>
    <t xml:space="preserve">       ВЕДОМОСТЬ    ПРОМЕЖУТОЧНОЙ   АТТЕСТАЦИИ   СТУДЕНТОВ   ГРУППЫ Э-209     г. Екатеринбург филиала АН ПОО "УПЭТ"                                     ЗА   1    СЕМЕСТР   2022/2023 учебного года</t>
  </si>
  <si>
    <t>Посещаемость 85,1 %</t>
  </si>
  <si>
    <t>Число студентов с одной "2"    2</t>
  </si>
  <si>
    <t>Качество      46,1   %</t>
  </si>
  <si>
    <t>Учатся на 4 и 5   6чел.</t>
  </si>
  <si>
    <t>Успеваемость 69,2 %</t>
  </si>
  <si>
    <t>Неуспевающих      4 чел.</t>
  </si>
  <si>
    <t>Муниципальное право</t>
  </si>
  <si>
    <t>Менеджмент</t>
  </si>
  <si>
    <t>Гражданский процесс</t>
  </si>
  <si>
    <t xml:space="preserve">       ВЕДОМОСТЬ    ПРОМЕЖУТОЧНОЙ   АТТЕСТАЦИИ   СТУДЕНТОВ   ГРУППЫ ПСОу-226     г. Екатеринбург филиала АН ПОО "УПЭТ"                                     ЗА   1    СЕМЕСТР   2022/2023 учебного года</t>
  </si>
  <si>
    <t>Посещаемость 81%</t>
  </si>
  <si>
    <t>Число студентов с одной "2"   3</t>
  </si>
  <si>
    <t>Качество    5,3  %</t>
  </si>
  <si>
    <t>Учатся на 4 и 5         1чел.</t>
  </si>
  <si>
    <t>Неуспевающих      12 чел.</t>
  </si>
  <si>
    <t>Семейное право (ДЗ</t>
  </si>
  <si>
    <t>страховое дело</t>
  </si>
  <si>
    <t xml:space="preserve">       ВЕДОМОСТЬ    ПРОМЕЖУТОЧНОЙ   АТТЕСТАЦИИ   СТУДЕНТОВ   ГРУППЫ ПСО-320     г. Екатеринбург филиала АН ПОО "УПЭТ"                                     ЗА   1    СЕМЕСТР   2022/2023 учебного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</si>
</sst>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87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b/>
      <sz val="9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Arial Cyr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name val="Calibri"/>
      <family val="2"/>
    </font>
    <font>
      <sz val="14"/>
      <color indexed="8"/>
      <name val="Times New Roman"/>
      <family val="1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8"/>
      <color theme="1"/>
      <name val="Arial Cyr"/>
      <family val="0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8"/>
      <color rgb="FFFF0000"/>
      <name val="Arial Cyr"/>
      <family val="0"/>
    </font>
    <font>
      <sz val="8"/>
      <color theme="1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56" fillId="0" borderId="0">
      <alignment/>
      <protection/>
    </xf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6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textRotation="90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2" fillId="0" borderId="13" xfId="0" applyFont="1" applyBorder="1" applyAlignment="1">
      <alignment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5" fillId="32" borderId="18" xfId="0" applyNumberFormat="1" applyFont="1" applyFill="1" applyBorder="1" applyAlignment="1">
      <alignment horizontal="center" vertical="center"/>
    </xf>
    <xf numFmtId="0" fontId="5" fillId="32" borderId="13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textRotation="90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2" borderId="18" xfId="0" applyNumberFormat="1" applyFont="1" applyFill="1" applyBorder="1" applyAlignment="1">
      <alignment horizontal="center" vertical="center" textRotation="90"/>
    </xf>
    <xf numFmtId="0" fontId="1" fillId="32" borderId="13" xfId="0" applyFont="1" applyFill="1" applyBorder="1" applyAlignment="1">
      <alignment/>
    </xf>
    <xf numFmtId="0" fontId="73" fillId="32" borderId="21" xfId="0" applyFont="1" applyFill="1" applyBorder="1" applyAlignment="1">
      <alignment vertical="center" wrapText="1"/>
    </xf>
    <xf numFmtId="0" fontId="73" fillId="32" borderId="2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/>
    </xf>
    <xf numFmtId="0" fontId="73" fillId="32" borderId="23" xfId="0" applyFont="1" applyFill="1" applyBorder="1" applyAlignment="1">
      <alignment vertical="center" wrapText="1"/>
    </xf>
    <xf numFmtId="0" fontId="2" fillId="32" borderId="13" xfId="0" applyNumberFormat="1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5" fillId="34" borderId="18" xfId="0" applyNumberFormat="1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0" borderId="13" xfId="0" applyFont="1" applyBorder="1" applyAlignment="1">
      <alignment textRotation="90"/>
    </xf>
    <xf numFmtId="0" fontId="3" fillId="0" borderId="13" xfId="0" applyFont="1" applyBorder="1" applyAlignment="1">
      <alignment horizontal="center" vertical="center" textRotation="90"/>
    </xf>
    <xf numFmtId="0" fontId="10" fillId="32" borderId="13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1" fillId="32" borderId="13" xfId="0" applyFont="1" applyFill="1" applyBorder="1" applyAlignment="1">
      <alignment/>
    </xf>
    <xf numFmtId="0" fontId="10" fillId="32" borderId="14" xfId="0" applyFont="1" applyFill="1" applyBorder="1" applyAlignment="1">
      <alignment vertical="center"/>
    </xf>
    <xf numFmtId="0" fontId="10" fillId="32" borderId="10" xfId="0" applyFont="1" applyFill="1" applyBorder="1" applyAlignment="1">
      <alignment horizontal="left" vertical="center"/>
    </xf>
    <xf numFmtId="0" fontId="0" fillId="32" borderId="13" xfId="0" applyFill="1" applyBorder="1" applyAlignment="1">
      <alignment/>
    </xf>
    <xf numFmtId="0" fontId="0" fillId="0" borderId="13" xfId="0" applyBorder="1" applyAlignment="1">
      <alignment/>
    </xf>
    <xf numFmtId="0" fontId="7" fillId="32" borderId="13" xfId="0" applyFont="1" applyFill="1" applyBorder="1" applyAlignment="1">
      <alignment vertical="center" wrapText="1"/>
    </xf>
    <xf numFmtId="0" fontId="7" fillId="32" borderId="16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right"/>
    </xf>
    <xf numFmtId="0" fontId="1" fillId="32" borderId="0" xfId="0" applyFont="1" applyFill="1" applyBorder="1" applyAlignment="1">
      <alignment/>
    </xf>
    <xf numFmtId="0" fontId="9" fillId="0" borderId="13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3" xfId="0" applyFont="1" applyBorder="1" applyAlignment="1">
      <alignment textRotation="90"/>
    </xf>
    <xf numFmtId="0" fontId="5" fillId="0" borderId="13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vertical="center" wrapText="1"/>
    </xf>
    <xf numFmtId="0" fontId="7" fillId="32" borderId="16" xfId="0" applyFont="1" applyFill="1" applyBorder="1" applyAlignment="1">
      <alignment wrapText="1"/>
    </xf>
    <xf numFmtId="0" fontId="13" fillId="32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textRotation="90"/>
    </xf>
    <xf numFmtId="0" fontId="15" fillId="0" borderId="13" xfId="0" applyFont="1" applyBorder="1" applyAlignment="1">
      <alignment vertical="center" textRotation="90"/>
    </xf>
    <xf numFmtId="0" fontId="15" fillId="0" borderId="17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7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" fillId="32" borderId="13" xfId="0" applyFont="1" applyFill="1" applyBorder="1" applyAlignment="1">
      <alignment wrapText="1"/>
    </xf>
    <xf numFmtId="49" fontId="1" fillId="32" borderId="13" xfId="0" applyNumberFormat="1" applyFont="1" applyFill="1" applyBorder="1" applyAlignment="1">
      <alignment horizontal="center" vertical="center"/>
    </xf>
    <xf numFmtId="49" fontId="13" fillId="32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6" fillId="32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6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3" fillId="32" borderId="13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NumberFormat="1" applyFont="1" applyBorder="1" applyAlignment="1">
      <alignment horizontal="center" vertical="center"/>
    </xf>
    <xf numFmtId="0" fontId="13" fillId="32" borderId="13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/>
    </xf>
    <xf numFmtId="49" fontId="16" fillId="32" borderId="13" xfId="0" applyNumberFormat="1" applyFont="1" applyFill="1" applyBorder="1" applyAlignment="1">
      <alignment horizontal="center" vertical="center"/>
    </xf>
    <xf numFmtId="0" fontId="74" fillId="32" borderId="13" xfId="0" applyFont="1" applyFill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74" fillId="34" borderId="13" xfId="0" applyFont="1" applyFill="1" applyBorder="1" applyAlignment="1">
      <alignment horizontal="center"/>
    </xf>
    <xf numFmtId="49" fontId="0" fillId="0" borderId="13" xfId="0" applyNumberFormat="1" applyFont="1" applyBorder="1" applyAlignment="1">
      <alignment/>
    </xf>
    <xf numFmtId="49" fontId="0" fillId="32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left" wrapText="1"/>
    </xf>
    <xf numFmtId="0" fontId="15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textRotation="90" wrapText="1"/>
    </xf>
    <xf numFmtId="0" fontId="5" fillId="32" borderId="16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75" fillId="0" borderId="21" xfId="0" applyFont="1" applyBorder="1" applyAlignment="1">
      <alignment vertical="center" wrapText="1"/>
    </xf>
    <xf numFmtId="0" fontId="18" fillId="32" borderId="13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34" borderId="13" xfId="0" applyNumberFormat="1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0" fontId="11" fillId="32" borderId="13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1" fontId="8" fillId="32" borderId="24" xfId="0" applyNumberFormat="1" applyFont="1" applyFill="1" applyBorder="1" applyAlignment="1">
      <alignment horizontal="center" vertical="center"/>
    </xf>
    <xf numFmtId="0" fontId="20" fillId="32" borderId="13" xfId="0" applyNumberFormat="1" applyFont="1" applyFill="1" applyBorder="1" applyAlignment="1">
      <alignment horizontal="center" vertical="center"/>
    </xf>
    <xf numFmtId="0" fontId="75" fillId="0" borderId="22" xfId="0" applyFont="1" applyBorder="1" applyAlignment="1">
      <alignment vertical="center"/>
    </xf>
    <xf numFmtId="0" fontId="19" fillId="34" borderId="13" xfId="0" applyFont="1" applyFill="1" applyBorder="1" applyAlignment="1">
      <alignment horizontal="center" vertical="center"/>
    </xf>
    <xf numFmtId="0" fontId="11" fillId="32" borderId="24" xfId="0" applyNumberFormat="1" applyFont="1" applyFill="1" applyBorder="1" applyAlignment="1">
      <alignment horizontal="center" vertical="center"/>
    </xf>
    <xf numFmtId="0" fontId="75" fillId="0" borderId="22" xfId="0" applyFont="1" applyBorder="1" applyAlignment="1">
      <alignment vertical="center" wrapText="1"/>
    </xf>
    <xf numFmtId="0" fontId="76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0" fontId="76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49" fontId="2" fillId="0" borderId="18" xfId="0" applyNumberFormat="1" applyFont="1" applyBorder="1" applyAlignment="1">
      <alignment horizontal="center" vertical="center"/>
    </xf>
    <xf numFmtId="0" fontId="8" fillId="32" borderId="22" xfId="0" applyFont="1" applyFill="1" applyBorder="1" applyAlignment="1">
      <alignment vertical="center" wrapText="1"/>
    </xf>
    <xf numFmtId="49" fontId="2" fillId="0" borderId="18" xfId="0" applyNumberFormat="1" applyFont="1" applyBorder="1" applyAlignment="1">
      <alignment/>
    </xf>
    <xf numFmtId="0" fontId="21" fillId="32" borderId="13" xfId="0" applyFont="1" applyFill="1" applyBorder="1" applyAlignment="1">
      <alignment/>
    </xf>
    <xf numFmtId="0" fontId="21" fillId="32" borderId="13" xfId="0" applyFont="1" applyFill="1" applyBorder="1" applyAlignment="1">
      <alignment horizontal="center" vertical="center"/>
    </xf>
    <xf numFmtId="0" fontId="10" fillId="32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25" xfId="0" applyFont="1" applyFill="1" applyBorder="1" applyAlignment="1">
      <alignment vertical="center" wrapText="1"/>
    </xf>
    <xf numFmtId="0" fontId="45" fillId="0" borderId="25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26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 horizontal="right"/>
    </xf>
    <xf numFmtId="0" fontId="22" fillId="0" borderId="28" xfId="0" applyFont="1" applyBorder="1" applyAlignment="1">
      <alignment horizontal="center" vertical="center"/>
    </xf>
    <xf numFmtId="0" fontId="22" fillId="32" borderId="28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1" fontId="22" fillId="32" borderId="2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/>
    </xf>
    <xf numFmtId="0" fontId="3" fillId="32" borderId="18" xfId="0" applyNumberFormat="1" applyFont="1" applyFill="1" applyBorder="1" applyAlignment="1">
      <alignment horizontal="center" vertical="center" textRotation="90" wrapText="1"/>
    </xf>
    <xf numFmtId="0" fontId="77" fillId="0" borderId="13" xfId="0" applyFont="1" applyBorder="1" applyAlignment="1">
      <alignment horizontal="center" vertical="center" textRotation="90" wrapText="1"/>
    </xf>
    <xf numFmtId="0" fontId="1" fillId="32" borderId="24" xfId="0" applyFont="1" applyFill="1" applyBorder="1" applyAlignment="1">
      <alignment/>
    </xf>
    <xf numFmtId="0" fontId="73" fillId="35" borderId="13" xfId="0" applyFont="1" applyFill="1" applyBorder="1" applyAlignment="1">
      <alignment vertical="center" wrapText="1"/>
    </xf>
    <xf numFmtId="49" fontId="0" fillId="0" borderId="13" xfId="0" applyNumberFormat="1" applyFont="1" applyBorder="1" applyAlignment="1">
      <alignment vertical="center"/>
    </xf>
    <xf numFmtId="0" fontId="1" fillId="0" borderId="24" xfId="0" applyFont="1" applyBorder="1" applyAlignment="1">
      <alignment/>
    </xf>
    <xf numFmtId="0" fontId="73" fillId="32" borderId="13" xfId="0" applyFont="1" applyFill="1" applyBorder="1" applyAlignment="1">
      <alignment vertical="center" wrapText="1"/>
    </xf>
    <xf numFmtId="0" fontId="0" fillId="0" borderId="13" xfId="0" applyBorder="1" applyAlignment="1">
      <alignment horizontal="left"/>
    </xf>
    <xf numFmtId="0" fontId="5" fillId="32" borderId="19" xfId="0" applyNumberFormat="1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5" fillId="32" borderId="16" xfId="0" applyNumberFormat="1" applyFont="1" applyFill="1" applyBorder="1" applyAlignment="1">
      <alignment horizontal="center" vertical="center"/>
    </xf>
    <xf numFmtId="49" fontId="1" fillId="32" borderId="13" xfId="56" applyNumberFormat="1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6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5" fillId="0" borderId="31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4" fontId="15" fillId="0" borderId="30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textRotation="90"/>
    </xf>
    <xf numFmtId="0" fontId="16" fillId="0" borderId="30" xfId="0" applyFont="1" applyBorder="1" applyAlignment="1">
      <alignment horizontal="center" vertical="center" textRotation="90"/>
    </xf>
    <xf numFmtId="49" fontId="1" fillId="0" borderId="30" xfId="0" applyNumberFormat="1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78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vertical="center"/>
    </xf>
    <xf numFmtId="0" fontId="78" fillId="0" borderId="39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textRotation="90" wrapText="1"/>
    </xf>
    <xf numFmtId="49" fontId="78" fillId="0" borderId="40" xfId="0" applyNumberFormat="1" applyFont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/>
    </xf>
    <xf numFmtId="0" fontId="10" fillId="32" borderId="13" xfId="0" applyFont="1" applyFill="1" applyBorder="1" applyAlignment="1">
      <alignment horizontal="center" vertical="center"/>
    </xf>
    <xf numFmtId="1" fontId="10" fillId="32" borderId="13" xfId="0" applyNumberFormat="1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/>
    </xf>
    <xf numFmtId="0" fontId="10" fillId="38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10" fillId="38" borderId="16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77" fillId="37" borderId="13" xfId="0" applyFont="1" applyFill="1" applyBorder="1" applyAlignment="1">
      <alignment vertical="center" textRotation="90" wrapText="1"/>
    </xf>
    <xf numFmtId="0" fontId="79" fillId="37" borderId="13" xfId="0" applyFont="1" applyFill="1" applyBorder="1" applyAlignment="1">
      <alignment vertical="center" textRotation="90" wrapText="1"/>
    </xf>
    <xf numFmtId="0" fontId="80" fillId="37" borderId="13" xfId="0" applyFont="1" applyFill="1" applyBorder="1" applyAlignment="1">
      <alignment vertical="center" textRotation="90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81" fillId="32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20" fillId="32" borderId="1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82" fillId="32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8" xfId="0" applyNumberFormat="1" applyFont="1" applyBorder="1" applyAlignment="1">
      <alignment horizontal="center" vertical="center"/>
    </xf>
    <xf numFmtId="0" fontId="20" fillId="32" borderId="16" xfId="0" applyNumberFormat="1" applyFont="1" applyFill="1" applyBorder="1" applyAlignment="1">
      <alignment horizontal="center" vertical="center"/>
    </xf>
    <xf numFmtId="0" fontId="20" fillId="32" borderId="16" xfId="0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20" fillId="32" borderId="28" xfId="0" applyNumberFormat="1" applyFont="1" applyFill="1" applyBorder="1" applyAlignment="1">
      <alignment horizontal="center" vertical="center"/>
    </xf>
    <xf numFmtId="0" fontId="10" fillId="32" borderId="29" xfId="0" applyFont="1" applyFill="1" applyBorder="1" applyAlignment="1">
      <alignment horizontal="center" vertical="center"/>
    </xf>
    <xf numFmtId="0" fontId="20" fillId="32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25" xfId="0" applyFont="1" applyFill="1" applyBorder="1" applyAlignment="1">
      <alignment vertical="center" wrapText="1"/>
    </xf>
    <xf numFmtId="0" fontId="52" fillId="0" borderId="25" xfId="0" applyNumberFormat="1" applyFont="1" applyFill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32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32" borderId="2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textRotation="90" wrapText="1"/>
    </xf>
    <xf numFmtId="0" fontId="4" fillId="32" borderId="26" xfId="0" applyFont="1" applyFill="1" applyBorder="1" applyAlignment="1">
      <alignment horizontal="center" vertical="center"/>
    </xf>
    <xf numFmtId="0" fontId="10" fillId="0" borderId="42" xfId="0" applyFont="1" applyBorder="1" applyAlignment="1">
      <alignment vertical="center" wrapText="1"/>
    </xf>
    <xf numFmtId="0" fontId="83" fillId="0" borderId="22" xfId="0" applyFont="1" applyBorder="1" applyAlignment="1">
      <alignment vertical="center"/>
    </xf>
    <xf numFmtId="0" fontId="83" fillId="0" borderId="22" xfId="0" applyFont="1" applyBorder="1" applyAlignment="1">
      <alignment vertical="center" wrapText="1"/>
    </xf>
    <xf numFmtId="0" fontId="83" fillId="0" borderId="21" xfId="0" applyFont="1" applyBorder="1" applyAlignment="1">
      <alignment vertical="center" wrapText="1"/>
    </xf>
    <xf numFmtId="0" fontId="83" fillId="0" borderId="21" xfId="0" applyFont="1" applyBorder="1" applyAlignment="1">
      <alignment vertical="center"/>
    </xf>
    <xf numFmtId="0" fontId="83" fillId="0" borderId="13" xfId="0" applyFont="1" applyBorder="1" applyAlignment="1">
      <alignment/>
    </xf>
    <xf numFmtId="0" fontId="83" fillId="0" borderId="13" xfId="0" applyFont="1" applyBorder="1" applyAlignment="1">
      <alignment wrapText="1"/>
    </xf>
    <xf numFmtId="0" fontId="83" fillId="32" borderId="22" xfId="0" applyFont="1" applyFill="1" applyBorder="1" applyAlignment="1">
      <alignment vertical="center" wrapText="1"/>
    </xf>
    <xf numFmtId="0" fontId="6" fillId="32" borderId="22" xfId="0" applyFont="1" applyFill="1" applyBorder="1" applyAlignment="1">
      <alignment vertical="center" wrapText="1"/>
    </xf>
    <xf numFmtId="0" fontId="6" fillId="32" borderId="21" xfId="0" applyFont="1" applyFill="1" applyBorder="1" applyAlignment="1">
      <alignment vertical="center" wrapText="1"/>
    </xf>
    <xf numFmtId="0" fontId="83" fillId="0" borderId="0" xfId="0" applyFont="1" applyAlignment="1">
      <alignment vertical="center" wrapText="1"/>
    </xf>
    <xf numFmtId="0" fontId="10" fillId="0" borderId="16" xfId="0" applyFont="1" applyFill="1" applyBorder="1" applyAlignment="1">
      <alignment horizontal="center" vertical="center"/>
    </xf>
    <xf numFmtId="0" fontId="20" fillId="32" borderId="13" xfId="0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20" fillId="34" borderId="13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left" vertical="center" wrapText="1"/>
    </xf>
    <xf numFmtId="0" fontId="20" fillId="13" borderId="13" xfId="0" applyNumberFormat="1" applyFont="1" applyFill="1" applyBorder="1" applyAlignment="1">
      <alignment horizontal="center" vertical="center"/>
    </xf>
    <xf numFmtId="0" fontId="84" fillId="0" borderId="13" xfId="0" applyFont="1" applyBorder="1" applyAlignment="1">
      <alignment/>
    </xf>
    <xf numFmtId="0" fontId="10" fillId="13" borderId="13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23" fillId="32" borderId="13" xfId="0" applyFont="1" applyFill="1" applyBorder="1" applyAlignment="1">
      <alignment/>
    </xf>
    <xf numFmtId="0" fontId="4" fillId="0" borderId="26" xfId="0" applyFont="1" applyBorder="1" applyAlignment="1">
      <alignment horizontal="right"/>
    </xf>
    <xf numFmtId="0" fontId="20" fillId="0" borderId="28" xfId="0" applyFont="1" applyBorder="1" applyAlignment="1">
      <alignment horizontal="center" vertical="center"/>
    </xf>
    <xf numFmtId="0" fontId="20" fillId="32" borderId="28" xfId="0" applyFont="1" applyFill="1" applyBorder="1" applyAlignment="1">
      <alignment horizontal="center" vertical="center"/>
    </xf>
    <xf numFmtId="1" fontId="20" fillId="0" borderId="29" xfId="0" applyNumberFormat="1" applyFont="1" applyFill="1" applyBorder="1" applyAlignment="1">
      <alignment horizontal="center" vertical="center"/>
    </xf>
    <xf numFmtId="1" fontId="20" fillId="32" borderId="28" xfId="0" applyNumberFormat="1" applyFont="1" applyFill="1" applyBorder="1" applyAlignment="1">
      <alignment horizontal="center" vertical="center"/>
    </xf>
    <xf numFmtId="1" fontId="20" fillId="32" borderId="26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3" fillId="32" borderId="24" xfId="0" applyFont="1" applyFill="1" applyBorder="1" applyAlignment="1">
      <alignment horizontal="center" vertical="center" textRotation="90" wrapText="1"/>
    </xf>
    <xf numFmtId="0" fontId="20" fillId="32" borderId="24" xfId="0" applyNumberFormat="1" applyFont="1" applyFill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20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20" fillId="32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/>
    </xf>
    <xf numFmtId="0" fontId="10" fillId="0" borderId="46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47" xfId="0" applyFont="1" applyFill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/>
    </xf>
    <xf numFmtId="49" fontId="78" fillId="0" borderId="39" xfId="0" applyNumberFormat="1" applyFont="1" applyBorder="1" applyAlignment="1">
      <alignment horizontal="center" vertical="center"/>
    </xf>
    <xf numFmtId="1" fontId="10" fillId="32" borderId="16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2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5" fillId="32" borderId="13" xfId="0" applyNumberFormat="1" applyFont="1" applyFill="1" applyBorder="1" applyAlignment="1">
      <alignment vertical="center"/>
    </xf>
    <xf numFmtId="0" fontId="5" fillId="32" borderId="25" xfId="0" applyNumberFormat="1" applyFont="1" applyFill="1" applyBorder="1" applyAlignment="1">
      <alignment horizontal="center" vertical="center"/>
    </xf>
    <xf numFmtId="0" fontId="73" fillId="32" borderId="48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/>
    </xf>
    <xf numFmtId="0" fontId="5" fillId="32" borderId="20" xfId="0" applyNumberFormat="1" applyFont="1" applyFill="1" applyBorder="1" applyAlignment="1">
      <alignment horizontal="center" vertical="center"/>
    </xf>
    <xf numFmtId="0" fontId="7" fillId="32" borderId="48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9" fillId="0" borderId="0" xfId="0" applyNumberFormat="1" applyFont="1" applyBorder="1" applyAlignment="1">
      <alignment horizontal="center" vertical="center"/>
    </xf>
    <xf numFmtId="0" fontId="18" fillId="34" borderId="13" xfId="0" applyNumberFormat="1" applyFont="1" applyFill="1" applyBorder="1" applyAlignment="1">
      <alignment vertical="center"/>
    </xf>
    <xf numFmtId="0" fontId="9" fillId="7" borderId="13" xfId="0" applyFont="1" applyFill="1" applyBorder="1" applyAlignment="1">
      <alignment/>
    </xf>
    <xf numFmtId="49" fontId="78" fillId="7" borderId="40" xfId="0" applyNumberFormat="1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49" fontId="13" fillId="7" borderId="13" xfId="0" applyNumberFormat="1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75" fillId="7" borderId="22" xfId="0" applyFont="1" applyFill="1" applyBorder="1" applyAlignment="1">
      <alignment vertical="center" wrapText="1"/>
    </xf>
    <xf numFmtId="49" fontId="2" fillId="7" borderId="13" xfId="0" applyNumberFormat="1" applyFont="1" applyFill="1" applyBorder="1" applyAlignment="1">
      <alignment horizontal="center" vertical="center"/>
    </xf>
    <xf numFmtId="0" fontId="18" fillId="7" borderId="13" xfId="0" applyNumberFormat="1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83" fillId="7" borderId="22" xfId="0" applyFont="1" applyFill="1" applyBorder="1" applyAlignment="1">
      <alignment vertical="center" wrapText="1"/>
    </xf>
    <xf numFmtId="49" fontId="0" fillId="7" borderId="13" xfId="0" applyNumberFormat="1" applyFont="1" applyFill="1" applyBorder="1" applyAlignment="1">
      <alignment horizontal="center" vertical="center"/>
    </xf>
    <xf numFmtId="0" fontId="20" fillId="7" borderId="13" xfId="0" applyNumberFormat="1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3" xfId="0" applyNumberFormat="1" applyFont="1" applyFill="1" applyBorder="1" applyAlignment="1">
      <alignment horizontal="center" vertical="center"/>
    </xf>
    <xf numFmtId="0" fontId="83" fillId="7" borderId="22" xfId="0" applyFont="1" applyFill="1" applyBorder="1" applyAlignment="1">
      <alignment vertical="center"/>
    </xf>
    <xf numFmtId="0" fontId="10" fillId="7" borderId="24" xfId="0" applyNumberFormat="1" applyFont="1" applyFill="1" applyBorder="1" applyAlignment="1">
      <alignment horizontal="center" vertical="center"/>
    </xf>
    <xf numFmtId="0" fontId="73" fillId="7" borderId="13" xfId="0" applyFont="1" applyFill="1" applyBorder="1" applyAlignment="1">
      <alignment vertical="center" wrapText="1"/>
    </xf>
    <xf numFmtId="49" fontId="0" fillId="7" borderId="13" xfId="0" applyNumberFormat="1" applyFont="1" applyFill="1" applyBorder="1" applyAlignment="1">
      <alignment vertical="center"/>
    </xf>
    <xf numFmtId="0" fontId="5" fillId="7" borderId="13" xfId="0" applyNumberFormat="1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 wrapText="1"/>
    </xf>
    <xf numFmtId="0" fontId="14" fillId="7" borderId="13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/>
    </xf>
    <xf numFmtId="0" fontId="74" fillId="7" borderId="13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6" fillId="7" borderId="13" xfId="0" applyFont="1" applyFill="1" applyBorder="1" applyAlignment="1">
      <alignment wrapText="1"/>
    </xf>
    <xf numFmtId="0" fontId="16" fillId="7" borderId="2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vertical="center" wrapText="1"/>
    </xf>
    <xf numFmtId="0" fontId="7" fillId="7" borderId="13" xfId="0" applyFont="1" applyFill="1" applyBorder="1" applyAlignment="1">
      <alignment horizontal="left" wrapText="1"/>
    </xf>
    <xf numFmtId="49" fontId="0" fillId="7" borderId="13" xfId="0" applyNumberFormat="1" applyFont="1" applyFill="1" applyBorder="1" applyAlignment="1">
      <alignment/>
    </xf>
    <xf numFmtId="0" fontId="5" fillId="7" borderId="18" xfId="0" applyNumberFormat="1" applyFont="1" applyFill="1" applyBorder="1" applyAlignment="1">
      <alignment horizontal="center" vertical="center"/>
    </xf>
    <xf numFmtId="0" fontId="73" fillId="7" borderId="22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/>
    </xf>
    <xf numFmtId="0" fontId="7" fillId="7" borderId="22" xfId="0" applyFont="1" applyFill="1" applyBorder="1" applyAlignment="1">
      <alignment vertical="center" wrapText="1"/>
    </xf>
    <xf numFmtId="0" fontId="0" fillId="7" borderId="13" xfId="0" applyFont="1" applyFill="1" applyBorder="1" applyAlignment="1">
      <alignment vertical="center"/>
    </xf>
    <xf numFmtId="0" fontId="17" fillId="40" borderId="13" xfId="0" applyFont="1" applyFill="1" applyBorder="1" applyAlignment="1">
      <alignment horizontal="center" vertical="center"/>
    </xf>
    <xf numFmtId="0" fontId="18" fillId="40" borderId="13" xfId="0" applyNumberFormat="1" applyFont="1" applyFill="1" applyBorder="1" applyAlignment="1">
      <alignment horizontal="center" vertical="center"/>
    </xf>
    <xf numFmtId="0" fontId="20" fillId="40" borderId="13" xfId="0" applyNumberFormat="1" applyFont="1" applyFill="1" applyBorder="1" applyAlignment="1">
      <alignment horizontal="center" vertical="center"/>
    </xf>
    <xf numFmtId="0" fontId="10" fillId="40" borderId="13" xfId="0" applyNumberFormat="1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0" fontId="13" fillId="7" borderId="13" xfId="0" applyNumberFormat="1" applyFont="1" applyFill="1" applyBorder="1" applyAlignment="1">
      <alignment horizontal="center" vertical="center"/>
    </xf>
    <xf numFmtId="0" fontId="13" fillId="41" borderId="13" xfId="0" applyFont="1" applyFill="1" applyBorder="1" applyAlignment="1">
      <alignment horizontal="center" vertical="center"/>
    </xf>
    <xf numFmtId="0" fontId="14" fillId="41" borderId="13" xfId="0" applyFont="1" applyFill="1" applyBorder="1" applyAlignment="1">
      <alignment horizontal="center" vertical="center"/>
    </xf>
    <xf numFmtId="0" fontId="5" fillId="41" borderId="18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textRotation="90" wrapText="1"/>
    </xf>
    <xf numFmtId="0" fontId="15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 vertical="center" textRotation="90"/>
    </xf>
    <xf numFmtId="0" fontId="0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5" xfId="0" applyBorder="1" applyAlignment="1">
      <alignment horizontal="center"/>
    </xf>
    <xf numFmtId="0" fontId="15" fillId="0" borderId="4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 textRotation="90"/>
    </xf>
    <xf numFmtId="0" fontId="15" fillId="0" borderId="17" xfId="0" applyFont="1" applyBorder="1" applyAlignment="1">
      <alignment horizontal="center" vertical="center" textRotation="90"/>
    </xf>
    <xf numFmtId="0" fontId="73" fillId="35" borderId="13" xfId="0" applyFont="1" applyFill="1" applyBorder="1" applyAlignment="1">
      <alignment horizontal="right" vertical="center" wrapText="1"/>
    </xf>
    <xf numFmtId="0" fontId="5" fillId="32" borderId="13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vertic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textRotation="90" wrapText="1"/>
    </xf>
    <xf numFmtId="0" fontId="5" fillId="0" borderId="16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74" fillId="32" borderId="42" xfId="0" applyFont="1" applyFill="1" applyBorder="1" applyAlignment="1">
      <alignment horizontal="center"/>
    </xf>
    <xf numFmtId="0" fontId="15" fillId="0" borderId="24" xfId="0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24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textRotation="90"/>
    </xf>
    <xf numFmtId="0" fontId="15" fillId="0" borderId="17" xfId="0" applyFont="1" applyBorder="1" applyAlignment="1">
      <alignment horizontal="center" textRotation="90"/>
    </xf>
    <xf numFmtId="0" fontId="15" fillId="0" borderId="16" xfId="0" applyFont="1" applyBorder="1" applyAlignment="1">
      <alignment horizontal="center" textRotation="90" wrapText="1"/>
    </xf>
    <xf numFmtId="0" fontId="15" fillId="0" borderId="17" xfId="0" applyFont="1" applyBorder="1" applyAlignment="1">
      <alignment textRotation="90" wrapText="1"/>
    </xf>
    <xf numFmtId="0" fontId="14" fillId="0" borderId="2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  <xf numFmtId="0" fontId="14" fillId="0" borderId="16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textRotation="90" wrapText="1"/>
    </xf>
    <xf numFmtId="0" fontId="0" fillId="32" borderId="24" xfId="0" applyFill="1" applyBorder="1" applyAlignment="1">
      <alignment horizontal="right"/>
    </xf>
    <xf numFmtId="0" fontId="0" fillId="32" borderId="18" xfId="0" applyFill="1" applyBorder="1" applyAlignment="1">
      <alignment horizontal="right"/>
    </xf>
    <xf numFmtId="0" fontId="0" fillId="0" borderId="24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vertical="center" textRotation="90" wrapText="1"/>
    </xf>
    <xf numFmtId="0" fontId="0" fillId="0" borderId="4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/>
    </xf>
    <xf numFmtId="0" fontId="1" fillId="0" borderId="5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8" xfId="0" applyFont="1" applyFill="1" applyBorder="1" applyAlignment="1">
      <alignment horizontal="right"/>
    </xf>
    <xf numFmtId="0" fontId="1" fillId="32" borderId="27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6" xfId="0" applyFont="1" applyFill="1" applyBorder="1" applyAlignment="1">
      <alignment horizontal="right"/>
    </xf>
    <xf numFmtId="0" fontId="1" fillId="9" borderId="16" xfId="0" applyFont="1" applyFill="1" applyBorder="1" applyAlignment="1">
      <alignment horizontal="right"/>
    </xf>
    <xf numFmtId="0" fontId="1" fillId="0" borderId="56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57" xfId="0" applyFont="1" applyBorder="1" applyAlignment="1">
      <alignment/>
    </xf>
    <xf numFmtId="0" fontId="1" fillId="32" borderId="13" xfId="0" applyFont="1" applyFill="1" applyBorder="1" applyAlignment="1">
      <alignment horizontal="right"/>
    </xf>
    <xf numFmtId="0" fontId="1" fillId="9" borderId="13" xfId="0" applyFont="1" applyFill="1" applyBorder="1" applyAlignment="1">
      <alignment/>
    </xf>
    <xf numFmtId="0" fontId="1" fillId="9" borderId="13" xfId="0" applyFont="1" applyFill="1" applyBorder="1" applyAlignment="1">
      <alignment horizontal="right"/>
    </xf>
    <xf numFmtId="0" fontId="1" fillId="9" borderId="57" xfId="0" applyFont="1" applyFill="1" applyBorder="1" applyAlignment="1">
      <alignment/>
    </xf>
    <xf numFmtId="0" fontId="0" fillId="0" borderId="41" xfId="0" applyBorder="1" applyAlignment="1">
      <alignment textRotation="90" wrapText="1"/>
    </xf>
    <xf numFmtId="0" fontId="0" fillId="0" borderId="58" xfId="0" applyBorder="1" applyAlignment="1">
      <alignment horizontal="center" textRotation="90"/>
    </xf>
    <xf numFmtId="0" fontId="1" fillId="0" borderId="43" xfId="0" applyFont="1" applyBorder="1" applyAlignment="1">
      <alignment textRotation="90"/>
    </xf>
    <xf numFmtId="0" fontId="1" fillId="0" borderId="13" xfId="0" applyFont="1" applyBorder="1" applyAlignment="1">
      <alignment textRotation="90"/>
    </xf>
    <xf numFmtId="0" fontId="1" fillId="0" borderId="57" xfId="0" applyFont="1" applyBorder="1" applyAlignment="1">
      <alignment textRotation="90"/>
    </xf>
    <xf numFmtId="0" fontId="1" fillId="0" borderId="24" xfId="0" applyFont="1" applyBorder="1" applyAlignment="1">
      <alignment textRotation="90"/>
    </xf>
    <xf numFmtId="0" fontId="0" fillId="0" borderId="19" xfId="0" applyBorder="1" applyAlignment="1">
      <alignment horizontal="center" textRotation="90" wrapText="1"/>
    </xf>
    <xf numFmtId="0" fontId="0" fillId="0" borderId="59" xfId="0" applyBorder="1" applyAlignment="1">
      <alignment horizontal="center" textRotation="90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 horizontal="right"/>
    </xf>
    <xf numFmtId="0" fontId="1" fillId="32" borderId="19" xfId="0" applyFont="1" applyFill="1" applyBorder="1" applyAlignment="1">
      <alignment/>
    </xf>
    <xf numFmtId="0" fontId="1" fillId="32" borderId="63" xfId="0" applyFont="1" applyFill="1" applyBorder="1" applyAlignment="1">
      <alignment/>
    </xf>
    <xf numFmtId="0" fontId="1" fillId="32" borderId="54" xfId="0" applyFont="1" applyFill="1" applyBorder="1" applyAlignment="1">
      <alignment/>
    </xf>
    <xf numFmtId="0" fontId="1" fillId="32" borderId="55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1" fillId="9" borderId="16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64" xfId="0" applyFont="1" applyFill="1" applyBorder="1" applyAlignment="1">
      <alignment/>
    </xf>
    <xf numFmtId="0" fontId="1" fillId="32" borderId="43" xfId="0" applyFont="1" applyFill="1" applyBorder="1" applyAlignment="1">
      <alignment/>
    </xf>
    <xf numFmtId="0" fontId="1" fillId="32" borderId="57" xfId="0" applyFont="1" applyFill="1" applyBorder="1" applyAlignment="1">
      <alignment/>
    </xf>
    <xf numFmtId="0" fontId="85" fillId="32" borderId="13" xfId="0" applyFont="1" applyFill="1" applyBorder="1" applyAlignment="1">
      <alignment/>
    </xf>
    <xf numFmtId="0" fontId="0" fillId="0" borderId="65" xfId="0" applyBorder="1" applyAlignment="1">
      <alignment horizontal="center" textRotation="90"/>
    </xf>
    <xf numFmtId="0" fontId="0" fillId="0" borderId="66" xfId="0" applyBorder="1" applyAlignment="1">
      <alignment horizontal="center" textRotation="90"/>
    </xf>
    <xf numFmtId="0" fontId="0" fillId="0" borderId="0" xfId="0" applyAlignment="1">
      <alignment horizontal="center"/>
    </xf>
    <xf numFmtId="0" fontId="1" fillId="0" borderId="67" xfId="0" applyFont="1" applyBorder="1" applyAlignment="1">
      <alignment/>
    </xf>
    <xf numFmtId="0" fontId="1" fillId="0" borderId="64" xfId="0" applyFont="1" applyBorder="1" applyAlignment="1">
      <alignment/>
    </xf>
    <xf numFmtId="0" fontId="1" fillId="9" borderId="43" xfId="0" applyFont="1" applyFill="1" applyBorder="1" applyAlignment="1">
      <alignment/>
    </xf>
    <xf numFmtId="0" fontId="1" fillId="9" borderId="24" xfId="0" applyFont="1" applyFill="1" applyBorder="1" applyAlignment="1">
      <alignment/>
    </xf>
    <xf numFmtId="0" fontId="85" fillId="0" borderId="13" xfId="0" applyFont="1" applyBorder="1" applyAlignment="1">
      <alignment/>
    </xf>
    <xf numFmtId="174" fontId="1" fillId="0" borderId="21" xfId="0" applyNumberFormat="1" applyFont="1" applyBorder="1" applyAlignment="1">
      <alignment/>
    </xf>
    <xf numFmtId="174" fontId="1" fillId="32" borderId="64" xfId="0" applyNumberFormat="1" applyFont="1" applyFill="1" applyBorder="1" applyAlignment="1">
      <alignment/>
    </xf>
    <xf numFmtId="0" fontId="1" fillId="9" borderId="14" xfId="0" applyFont="1" applyFill="1" applyBorder="1" applyAlignment="1">
      <alignment/>
    </xf>
    <xf numFmtId="0" fontId="85" fillId="32" borderId="16" xfId="0" applyFont="1" applyFill="1" applyBorder="1" applyAlignment="1">
      <alignment/>
    </xf>
    <xf numFmtId="0" fontId="1" fillId="9" borderId="43" xfId="0" applyFont="1" applyFill="1" applyBorder="1" applyAlignment="1">
      <alignment horizontal="center"/>
    </xf>
    <xf numFmtId="0" fontId="85" fillId="32" borderId="24" xfId="0" applyFont="1" applyFill="1" applyBorder="1" applyAlignment="1">
      <alignment/>
    </xf>
    <xf numFmtId="0" fontId="0" fillId="0" borderId="24" xfId="0" applyBorder="1" applyAlignment="1">
      <alignment textRotation="90"/>
    </xf>
    <xf numFmtId="0" fontId="1" fillId="9" borderId="54" xfId="0" applyFont="1" applyFill="1" applyBorder="1" applyAlignment="1">
      <alignment/>
    </xf>
    <xf numFmtId="0" fontId="86" fillId="32" borderId="13" xfId="0" applyFont="1" applyFill="1" applyBorder="1" applyAlignment="1">
      <alignment/>
    </xf>
    <xf numFmtId="174" fontId="1" fillId="0" borderId="51" xfId="0" applyNumberFormat="1" applyFont="1" applyBorder="1" applyAlignment="1">
      <alignment/>
    </xf>
    <xf numFmtId="0" fontId="1" fillId="0" borderId="27" xfId="0" applyFont="1" applyBorder="1" applyAlignment="1">
      <alignment horizontal="right"/>
    </xf>
    <xf numFmtId="174" fontId="1" fillId="32" borderId="19" xfId="0" applyNumberFormat="1" applyFont="1" applyFill="1" applyBorder="1" applyAlignment="1">
      <alignment/>
    </xf>
    <xf numFmtId="174" fontId="1" fillId="32" borderId="18" xfId="0" applyNumberFormat="1" applyFont="1" applyFill="1" applyBorder="1" applyAlignment="1">
      <alignment/>
    </xf>
    <xf numFmtId="0" fontId="0" fillId="0" borderId="41" xfId="0" applyBorder="1" applyAlignment="1">
      <alignment horizontal="center" textRotation="90"/>
    </xf>
    <xf numFmtId="0" fontId="0" fillId="0" borderId="43" xfId="0" applyBorder="1" applyAlignment="1">
      <alignment textRotation="90"/>
    </xf>
    <xf numFmtId="0" fontId="0" fillId="0" borderId="57" xfId="0" applyBorder="1" applyAlignment="1">
      <alignment textRotation="90"/>
    </xf>
    <xf numFmtId="0" fontId="0" fillId="0" borderId="19" xfId="0" applyBorder="1" applyAlignment="1">
      <alignment horizontal="center" textRotation="90"/>
    </xf>
    <xf numFmtId="0" fontId="0" fillId="0" borderId="68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1" fontId="1" fillId="0" borderId="28" xfId="0" applyNumberFormat="1" applyFont="1" applyBorder="1" applyAlignment="1">
      <alignment/>
    </xf>
    <xf numFmtId="174" fontId="1" fillId="0" borderId="19" xfId="0" applyNumberFormat="1" applyFont="1" applyBorder="1" applyAlignment="1">
      <alignment/>
    </xf>
    <xf numFmtId="174" fontId="1" fillId="0" borderId="18" xfId="0" applyNumberFormat="1" applyFont="1" applyBorder="1" applyAlignment="1">
      <alignment/>
    </xf>
    <xf numFmtId="174" fontId="1" fillId="0" borderId="63" xfId="0" applyNumberFormat="1" applyFont="1" applyBorder="1" applyAlignment="1">
      <alignment/>
    </xf>
    <xf numFmtId="0" fontId="1" fillId="9" borderId="55" xfId="0" applyFont="1" applyFill="1" applyBorder="1" applyAlignment="1">
      <alignment/>
    </xf>
    <xf numFmtId="174" fontId="1" fillId="0" borderId="64" xfId="0" applyNumberFormat="1" applyFont="1" applyBorder="1" applyAlignment="1">
      <alignment/>
    </xf>
    <xf numFmtId="0" fontId="1" fillId="0" borderId="63" xfId="0" applyFont="1" applyBorder="1" applyAlignment="1">
      <alignment/>
    </xf>
    <xf numFmtId="0" fontId="0" fillId="0" borderId="22" xfId="0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rpet7\Desktop\&#1091;&#1089;&#1087;&#1077;&#1074;&#1072;&#1077;&#1084;&#1086;&#1089;&#1090;&#1100;%20&#1075;&#1088;&#1091;&#1087;&#1087;%2020-21\&#1076;&#1077;&#1082;&#1072;&#1073;&#1088;&#1100;%20&#1074;&#1077;&#1076;&#1086;&#1084;&#1086;&#1089;&#1090;&#1100;%20&#1077;&#1078;&#1077;&#1084;&#1077;&#1089;&#1103;&#1095;&#1085;&#1086;&#1081;%20&#1072;&#1090;&#1090;&#1077;&#1089;&#1090;&#1072;&#1094;&#1080;&#1080;%20&#1079;&#1072;%20&#1085;&#1086;&#1103;&#1073;&#1088;&#1100;%20&#1084;&#1077;&#1089;&#1103;&#1094;%202021&#1075;%20&#8212;%20&#1082;&#1086;&#1087;&#1080;&#1103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ИП-102"/>
      <sheetName val="ИСИП-103"/>
      <sheetName val="ИСИПу-101"/>
      <sheetName val="Пу-212"/>
      <sheetName val="П-213"/>
      <sheetName val="П-214"/>
      <sheetName val="П-308"/>
      <sheetName val="П-406"/>
      <sheetName val="ЗИО-127"/>
      <sheetName val="ЗИОу-130"/>
      <sheetName val="ЗИО-222"/>
      <sheetName val="ЗИО-319"/>
      <sheetName val="Лист1"/>
      <sheetName val="Лист2"/>
    </sheetNames>
    <sheetDataSet>
      <sheetData sheetId="2">
        <row r="5">
          <cell r="C5">
            <v>21090207116</v>
          </cell>
        </row>
        <row r="6">
          <cell r="C6">
            <v>2109020803</v>
          </cell>
        </row>
        <row r="7">
          <cell r="C7">
            <v>21090207108</v>
          </cell>
        </row>
        <row r="8">
          <cell r="C8">
            <v>2109020785</v>
          </cell>
        </row>
        <row r="9">
          <cell r="C9">
            <v>2109020770</v>
          </cell>
        </row>
        <row r="10">
          <cell r="C10">
            <v>2109020750</v>
          </cell>
        </row>
        <row r="11">
          <cell r="C11">
            <v>2109020702</v>
          </cell>
        </row>
        <row r="13">
          <cell r="C13">
            <v>2109020789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20">
      <selection activeCell="B31" sqref="B31:Z37"/>
    </sheetView>
  </sheetViews>
  <sheetFormatPr defaultColWidth="9.00390625" defaultRowHeight="12.75"/>
  <cols>
    <col min="1" max="1" width="5.875" style="0" customWidth="1"/>
    <col min="2" max="2" width="15.75390625" style="0" customWidth="1"/>
    <col min="3" max="3" width="15.25390625" style="0" customWidth="1"/>
    <col min="4" max="14" width="6.625" style="0" customWidth="1"/>
    <col min="15" max="21" width="5.125" style="0" customWidth="1"/>
  </cols>
  <sheetData>
    <row r="1" spans="1:26" ht="27.75" customHeight="1">
      <c r="A1" s="414" t="s">
        <v>364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</row>
    <row r="2" spans="1:26" ht="12.75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</row>
    <row r="3" spans="1:26" ht="31.5" customHeight="1">
      <c r="A3" s="416" t="s">
        <v>0</v>
      </c>
      <c r="B3" s="417" t="s">
        <v>1</v>
      </c>
      <c r="C3" s="417" t="s">
        <v>172</v>
      </c>
      <c r="D3" s="414" t="s">
        <v>7</v>
      </c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8" t="s">
        <v>8</v>
      </c>
      <c r="R3" s="418"/>
      <c r="S3" s="418"/>
      <c r="T3" s="418"/>
      <c r="U3" s="418"/>
      <c r="V3" s="408" t="s">
        <v>5</v>
      </c>
      <c r="W3" s="413" t="s">
        <v>6</v>
      </c>
      <c r="X3" s="408" t="s">
        <v>4</v>
      </c>
      <c r="Y3" s="408" t="s">
        <v>3</v>
      </c>
      <c r="Z3" s="408" t="s">
        <v>2</v>
      </c>
    </row>
    <row r="4" spans="1:26" ht="139.5">
      <c r="A4" s="416"/>
      <c r="B4" s="417"/>
      <c r="C4" s="417"/>
      <c r="D4" s="204" t="s">
        <v>173</v>
      </c>
      <c r="E4" s="204" t="s">
        <v>174</v>
      </c>
      <c r="F4" s="204" t="s">
        <v>10</v>
      </c>
      <c r="G4" s="204" t="s">
        <v>22</v>
      </c>
      <c r="H4" s="204" t="s">
        <v>69</v>
      </c>
      <c r="I4" s="205" t="s">
        <v>115</v>
      </c>
      <c r="J4" s="204" t="s">
        <v>265</v>
      </c>
      <c r="K4" s="204" t="s">
        <v>175</v>
      </c>
      <c r="L4" s="204" t="s">
        <v>176</v>
      </c>
      <c r="M4" s="204" t="s">
        <v>266</v>
      </c>
      <c r="N4" s="204" t="s">
        <v>267</v>
      </c>
      <c r="O4" s="204"/>
      <c r="P4" s="204"/>
      <c r="Q4" s="204"/>
      <c r="R4" s="204"/>
      <c r="S4" s="204"/>
      <c r="T4" s="204"/>
      <c r="U4" s="204"/>
      <c r="V4" s="408"/>
      <c r="W4" s="413"/>
      <c r="X4" s="408"/>
      <c r="Y4" s="408"/>
      <c r="Z4" s="408"/>
    </row>
    <row r="5" spans="1:26" ht="18" customHeight="1">
      <c r="A5" s="184"/>
      <c r="B5" s="184"/>
      <c r="C5" s="206" t="s">
        <v>268</v>
      </c>
      <c r="D5" s="202">
        <v>4</v>
      </c>
      <c r="E5" s="202">
        <v>5</v>
      </c>
      <c r="F5" s="202">
        <v>3</v>
      </c>
      <c r="G5" s="202">
        <v>4</v>
      </c>
      <c r="H5" s="202">
        <v>4</v>
      </c>
      <c r="I5" s="202">
        <v>4</v>
      </c>
      <c r="J5" s="201">
        <v>4</v>
      </c>
      <c r="K5" s="202">
        <v>3</v>
      </c>
      <c r="L5" s="202">
        <v>4</v>
      </c>
      <c r="M5" s="202">
        <v>4</v>
      </c>
      <c r="N5" s="202">
        <v>3</v>
      </c>
      <c r="O5" s="202"/>
      <c r="P5" s="202"/>
      <c r="Q5" s="202"/>
      <c r="R5" s="202"/>
      <c r="S5" s="202"/>
      <c r="T5" s="202"/>
      <c r="U5" s="202"/>
      <c r="V5" s="203">
        <f aca="true" t="shared" si="0" ref="V5:V28">AVERAGE(D5:N5)</f>
        <v>3.8181818181818183</v>
      </c>
      <c r="W5" s="202"/>
      <c r="X5" s="202">
        <v>46</v>
      </c>
      <c r="Y5" s="202">
        <v>0</v>
      </c>
      <c r="Z5" s="202">
        <v>46</v>
      </c>
    </row>
    <row r="6" spans="1:26" ht="18" customHeight="1">
      <c r="A6" s="184"/>
      <c r="B6" s="184"/>
      <c r="C6" s="206" t="s">
        <v>269</v>
      </c>
      <c r="D6" s="202">
        <v>4</v>
      </c>
      <c r="E6" s="202">
        <v>3</v>
      </c>
      <c r="F6" s="202">
        <v>3</v>
      </c>
      <c r="G6" s="202">
        <v>3</v>
      </c>
      <c r="H6" s="202">
        <v>3</v>
      </c>
      <c r="I6" s="202">
        <v>3</v>
      </c>
      <c r="J6" s="201">
        <v>3</v>
      </c>
      <c r="K6" s="202">
        <v>3</v>
      </c>
      <c r="L6" s="202">
        <v>4</v>
      </c>
      <c r="M6" s="202">
        <v>3</v>
      </c>
      <c r="N6" s="207">
        <v>2</v>
      </c>
      <c r="O6" s="202"/>
      <c r="P6" s="202"/>
      <c r="Q6" s="202"/>
      <c r="R6" s="202"/>
      <c r="S6" s="202"/>
      <c r="T6" s="202"/>
      <c r="U6" s="202"/>
      <c r="V6" s="203">
        <f t="shared" si="0"/>
        <v>3.090909090909091</v>
      </c>
      <c r="W6" s="202"/>
      <c r="X6" s="202">
        <v>109</v>
      </c>
      <c r="Y6" s="202">
        <v>0</v>
      </c>
      <c r="Z6" s="202">
        <v>109</v>
      </c>
    </row>
    <row r="7" spans="1:26" ht="18" customHeight="1" hidden="1">
      <c r="A7" s="184"/>
      <c r="B7" s="184"/>
      <c r="C7" s="206" t="s">
        <v>270</v>
      </c>
      <c r="D7" s="202">
        <v>3</v>
      </c>
      <c r="E7" s="202">
        <v>2</v>
      </c>
      <c r="F7" s="202">
        <v>2</v>
      </c>
      <c r="G7" s="202">
        <v>2</v>
      </c>
      <c r="H7" s="202">
        <v>2</v>
      </c>
      <c r="I7" s="202">
        <v>2</v>
      </c>
      <c r="J7" s="201"/>
      <c r="K7" s="202">
        <v>2</v>
      </c>
      <c r="L7" s="202">
        <v>2</v>
      </c>
      <c r="M7" s="202">
        <v>2</v>
      </c>
      <c r="N7" s="202">
        <v>2</v>
      </c>
      <c r="O7" s="202"/>
      <c r="P7" s="202"/>
      <c r="Q7" s="202"/>
      <c r="R7" s="202"/>
      <c r="S7" s="202"/>
      <c r="T7" s="202"/>
      <c r="U7" s="202"/>
      <c r="V7" s="203">
        <f t="shared" si="0"/>
        <v>2.1</v>
      </c>
      <c r="W7" s="202"/>
      <c r="X7" s="202">
        <v>228</v>
      </c>
      <c r="Y7" s="202">
        <v>166</v>
      </c>
      <c r="Z7" s="202">
        <v>168</v>
      </c>
    </row>
    <row r="8" spans="1:26" ht="18" customHeight="1">
      <c r="A8" s="184"/>
      <c r="B8" s="186"/>
      <c r="C8" s="206" t="s">
        <v>271</v>
      </c>
      <c r="D8" s="202">
        <v>3</v>
      </c>
      <c r="E8" s="202">
        <v>4</v>
      </c>
      <c r="F8" s="202">
        <v>5</v>
      </c>
      <c r="G8" s="202">
        <v>5</v>
      </c>
      <c r="H8" s="202">
        <v>4</v>
      </c>
      <c r="I8" s="202">
        <v>3</v>
      </c>
      <c r="J8" s="201">
        <v>4</v>
      </c>
      <c r="K8" s="207">
        <v>2</v>
      </c>
      <c r="L8" s="207">
        <v>2</v>
      </c>
      <c r="M8" s="202">
        <v>5</v>
      </c>
      <c r="N8" s="202">
        <v>3</v>
      </c>
      <c r="O8" s="202"/>
      <c r="P8" s="202"/>
      <c r="Q8" s="202"/>
      <c r="R8" s="202"/>
      <c r="S8" s="202"/>
      <c r="T8" s="202"/>
      <c r="U8" s="202"/>
      <c r="V8" s="203">
        <f t="shared" si="0"/>
        <v>3.6363636363636362</v>
      </c>
      <c r="W8" s="202"/>
      <c r="X8" s="202">
        <v>106</v>
      </c>
      <c r="Y8" s="202">
        <v>0</v>
      </c>
      <c r="Z8" s="202">
        <v>106</v>
      </c>
    </row>
    <row r="9" spans="1:26" ht="18" customHeight="1">
      <c r="A9" s="184"/>
      <c r="B9" s="184"/>
      <c r="C9" s="206" t="s">
        <v>272</v>
      </c>
      <c r="D9" s="202">
        <v>3</v>
      </c>
      <c r="E9" s="207">
        <v>2</v>
      </c>
      <c r="F9" s="202">
        <v>4</v>
      </c>
      <c r="G9" s="207">
        <v>2</v>
      </c>
      <c r="H9" s="202">
        <v>5</v>
      </c>
      <c r="I9" s="202">
        <v>4</v>
      </c>
      <c r="J9" s="201">
        <v>4</v>
      </c>
      <c r="K9" s="202">
        <v>3</v>
      </c>
      <c r="L9" s="202">
        <v>4</v>
      </c>
      <c r="M9" s="202">
        <v>5</v>
      </c>
      <c r="N9" s="207">
        <v>2</v>
      </c>
      <c r="O9" s="202"/>
      <c r="P9" s="202"/>
      <c r="Q9" s="202"/>
      <c r="R9" s="202"/>
      <c r="S9" s="202"/>
      <c r="T9" s="202"/>
      <c r="U9" s="202"/>
      <c r="V9" s="203">
        <f t="shared" si="0"/>
        <v>3.4545454545454546</v>
      </c>
      <c r="W9" s="202"/>
      <c r="X9" s="202">
        <v>70</v>
      </c>
      <c r="Y9" s="202">
        <v>0</v>
      </c>
      <c r="Z9" s="202">
        <v>70</v>
      </c>
    </row>
    <row r="10" spans="1:26" ht="18" customHeight="1">
      <c r="A10" s="184"/>
      <c r="B10" s="184"/>
      <c r="C10" s="206" t="s">
        <v>273</v>
      </c>
      <c r="D10" s="202">
        <v>4</v>
      </c>
      <c r="E10" s="207">
        <v>2</v>
      </c>
      <c r="F10" s="207">
        <v>2</v>
      </c>
      <c r="G10" s="207">
        <v>2</v>
      </c>
      <c r="H10" s="202">
        <v>4</v>
      </c>
      <c r="I10" s="202">
        <v>3</v>
      </c>
      <c r="J10" s="201">
        <v>3</v>
      </c>
      <c r="K10" s="207">
        <v>2</v>
      </c>
      <c r="L10" s="207">
        <v>2</v>
      </c>
      <c r="M10" s="207">
        <v>2</v>
      </c>
      <c r="N10" s="207">
        <v>2</v>
      </c>
      <c r="O10" s="202"/>
      <c r="P10" s="202"/>
      <c r="Q10" s="202"/>
      <c r="R10" s="202"/>
      <c r="S10" s="202"/>
      <c r="T10" s="202"/>
      <c r="U10" s="202"/>
      <c r="V10" s="203">
        <f t="shared" si="0"/>
        <v>2.5454545454545454</v>
      </c>
      <c r="W10" s="202"/>
      <c r="X10" s="202">
        <v>186</v>
      </c>
      <c r="Y10" s="202">
        <v>90</v>
      </c>
      <c r="Z10" s="202">
        <v>150</v>
      </c>
    </row>
    <row r="11" spans="1:26" ht="18" customHeight="1">
      <c r="A11" s="184"/>
      <c r="B11" s="184"/>
      <c r="C11" s="206" t="s">
        <v>274</v>
      </c>
      <c r="D11" s="202">
        <v>3</v>
      </c>
      <c r="E11" s="207">
        <v>2</v>
      </c>
      <c r="F11" s="207">
        <v>2</v>
      </c>
      <c r="G11" s="207">
        <v>2</v>
      </c>
      <c r="H11" s="202">
        <v>3</v>
      </c>
      <c r="I11" s="207">
        <v>2</v>
      </c>
      <c r="J11" s="201">
        <v>3</v>
      </c>
      <c r="K11" s="202">
        <v>3</v>
      </c>
      <c r="L11" s="207">
        <v>2</v>
      </c>
      <c r="M11" s="207">
        <v>2</v>
      </c>
      <c r="N11" s="202">
        <v>3</v>
      </c>
      <c r="O11" s="202"/>
      <c r="P11" s="202"/>
      <c r="Q11" s="202"/>
      <c r="R11" s="202"/>
      <c r="S11" s="202"/>
      <c r="T11" s="202"/>
      <c r="U11" s="202"/>
      <c r="V11" s="203">
        <f t="shared" si="0"/>
        <v>2.4545454545454546</v>
      </c>
      <c r="W11" s="202"/>
      <c r="X11" s="202">
        <v>211</v>
      </c>
      <c r="Y11" s="202">
        <v>0</v>
      </c>
      <c r="Z11" s="202">
        <v>211</v>
      </c>
    </row>
    <row r="12" spans="1:26" ht="18" customHeight="1">
      <c r="A12" s="184"/>
      <c r="B12" s="184"/>
      <c r="C12" s="206" t="s">
        <v>275</v>
      </c>
      <c r="D12" s="202">
        <v>3</v>
      </c>
      <c r="E12" s="207">
        <v>2</v>
      </c>
      <c r="F12" s="202">
        <v>4</v>
      </c>
      <c r="G12" s="202">
        <v>5</v>
      </c>
      <c r="H12" s="207">
        <v>2</v>
      </c>
      <c r="I12" s="202">
        <v>3</v>
      </c>
      <c r="J12" s="201">
        <v>3</v>
      </c>
      <c r="K12" s="202">
        <v>3</v>
      </c>
      <c r="L12" s="207">
        <v>2</v>
      </c>
      <c r="M12" s="207">
        <v>2</v>
      </c>
      <c r="N12" s="207">
        <v>2</v>
      </c>
      <c r="O12" s="202"/>
      <c r="P12" s="202"/>
      <c r="Q12" s="202"/>
      <c r="R12" s="202"/>
      <c r="S12" s="202"/>
      <c r="T12" s="202"/>
      <c r="U12" s="202"/>
      <c r="V12" s="203">
        <f t="shared" si="0"/>
        <v>2.8181818181818183</v>
      </c>
      <c r="W12" s="202"/>
      <c r="X12" s="202">
        <v>157</v>
      </c>
      <c r="Y12" s="202">
        <v>60</v>
      </c>
      <c r="Z12" s="202">
        <v>121</v>
      </c>
    </row>
    <row r="13" spans="1:26" ht="18" customHeight="1">
      <c r="A13" s="184"/>
      <c r="B13" s="184"/>
      <c r="C13" s="206" t="s">
        <v>276</v>
      </c>
      <c r="D13" s="202">
        <v>4</v>
      </c>
      <c r="E13" s="202">
        <v>4</v>
      </c>
      <c r="F13" s="202">
        <v>4</v>
      </c>
      <c r="G13" s="202">
        <v>4</v>
      </c>
      <c r="H13" s="202">
        <v>5</v>
      </c>
      <c r="I13" s="202">
        <v>4</v>
      </c>
      <c r="J13" s="201">
        <v>4</v>
      </c>
      <c r="K13" s="202">
        <v>4</v>
      </c>
      <c r="L13" s="202">
        <v>4</v>
      </c>
      <c r="M13" s="202">
        <v>3</v>
      </c>
      <c r="N13" s="202">
        <v>3</v>
      </c>
      <c r="O13" s="202"/>
      <c r="P13" s="202"/>
      <c r="Q13" s="202"/>
      <c r="R13" s="202"/>
      <c r="S13" s="202"/>
      <c r="T13" s="202"/>
      <c r="U13" s="202"/>
      <c r="V13" s="203">
        <f t="shared" si="0"/>
        <v>3.909090909090909</v>
      </c>
      <c r="W13" s="202"/>
      <c r="X13" s="202">
        <v>15</v>
      </c>
      <c r="Y13" s="202">
        <v>0</v>
      </c>
      <c r="Z13" s="202">
        <v>15</v>
      </c>
    </row>
    <row r="14" spans="1:26" ht="18" customHeight="1">
      <c r="A14" s="184"/>
      <c r="B14" s="184"/>
      <c r="C14" s="206" t="s">
        <v>277</v>
      </c>
      <c r="D14" s="202">
        <v>4</v>
      </c>
      <c r="E14" s="202">
        <v>3</v>
      </c>
      <c r="F14" s="202">
        <v>3</v>
      </c>
      <c r="G14" s="202">
        <v>3</v>
      </c>
      <c r="H14" s="202">
        <v>5</v>
      </c>
      <c r="I14" s="202">
        <v>4</v>
      </c>
      <c r="J14" s="201">
        <v>3</v>
      </c>
      <c r="K14" s="207">
        <v>2</v>
      </c>
      <c r="L14" s="207">
        <v>2</v>
      </c>
      <c r="M14" s="202">
        <v>3</v>
      </c>
      <c r="N14" s="202">
        <v>3</v>
      </c>
      <c r="O14" s="202"/>
      <c r="P14" s="202"/>
      <c r="Q14" s="202"/>
      <c r="R14" s="202"/>
      <c r="S14" s="202"/>
      <c r="T14" s="202"/>
      <c r="U14" s="202"/>
      <c r="V14" s="203">
        <f t="shared" si="0"/>
        <v>3.1818181818181817</v>
      </c>
      <c r="W14" s="202"/>
      <c r="X14" s="202">
        <v>94</v>
      </c>
      <c r="Y14" s="202">
        <v>36</v>
      </c>
      <c r="Z14" s="202">
        <v>94</v>
      </c>
    </row>
    <row r="15" spans="1:26" ht="18" customHeight="1">
      <c r="A15" s="187"/>
      <c r="B15" s="184"/>
      <c r="C15" s="206" t="s">
        <v>278</v>
      </c>
      <c r="D15" s="202">
        <v>4</v>
      </c>
      <c r="E15" s="207">
        <v>2</v>
      </c>
      <c r="F15" s="202">
        <v>3</v>
      </c>
      <c r="G15" s="202">
        <v>4</v>
      </c>
      <c r="H15" s="202">
        <v>4</v>
      </c>
      <c r="I15" s="202">
        <v>4</v>
      </c>
      <c r="J15" s="201">
        <v>3</v>
      </c>
      <c r="K15" s="202">
        <v>3</v>
      </c>
      <c r="L15" s="207">
        <v>2</v>
      </c>
      <c r="M15" s="202">
        <v>3</v>
      </c>
      <c r="N15" s="202">
        <v>3</v>
      </c>
      <c r="O15" s="202"/>
      <c r="P15" s="202"/>
      <c r="Q15" s="202"/>
      <c r="R15" s="202"/>
      <c r="S15" s="202"/>
      <c r="T15" s="202"/>
      <c r="U15" s="202"/>
      <c r="V15" s="203">
        <f t="shared" si="0"/>
        <v>3.1818181818181817</v>
      </c>
      <c r="W15" s="202"/>
      <c r="X15" s="202">
        <v>96</v>
      </c>
      <c r="Y15" s="202">
        <v>0</v>
      </c>
      <c r="Z15" s="202">
        <v>96</v>
      </c>
    </row>
    <row r="16" spans="1:26" ht="18" customHeight="1">
      <c r="A16" s="187"/>
      <c r="B16" s="184"/>
      <c r="C16" s="206" t="s">
        <v>279</v>
      </c>
      <c r="D16" s="202">
        <v>4</v>
      </c>
      <c r="E16" s="207">
        <v>2</v>
      </c>
      <c r="F16" s="202">
        <v>3</v>
      </c>
      <c r="G16" s="202">
        <v>4</v>
      </c>
      <c r="H16" s="202">
        <v>4</v>
      </c>
      <c r="I16" s="202">
        <v>4</v>
      </c>
      <c r="J16" s="201">
        <v>3</v>
      </c>
      <c r="K16" s="202">
        <v>3</v>
      </c>
      <c r="L16" s="207">
        <v>2</v>
      </c>
      <c r="M16" s="202">
        <v>3</v>
      </c>
      <c r="N16" s="207">
        <v>2</v>
      </c>
      <c r="O16" s="202"/>
      <c r="P16" s="202"/>
      <c r="Q16" s="202"/>
      <c r="R16" s="202"/>
      <c r="S16" s="202"/>
      <c r="T16" s="202"/>
      <c r="U16" s="202"/>
      <c r="V16" s="203">
        <f t="shared" si="0"/>
        <v>3.090909090909091</v>
      </c>
      <c r="W16" s="202"/>
      <c r="X16" s="202">
        <v>104</v>
      </c>
      <c r="Y16" s="202">
        <v>0</v>
      </c>
      <c r="Z16" s="202">
        <v>104</v>
      </c>
    </row>
    <row r="17" spans="1:26" ht="18" customHeight="1">
      <c r="A17" s="187"/>
      <c r="B17" s="184"/>
      <c r="C17" s="206" t="s">
        <v>280</v>
      </c>
      <c r="D17" s="202">
        <v>4</v>
      </c>
      <c r="E17" s="202">
        <v>4</v>
      </c>
      <c r="F17" s="202">
        <v>3</v>
      </c>
      <c r="G17" s="202">
        <v>5</v>
      </c>
      <c r="H17" s="202">
        <v>4</v>
      </c>
      <c r="I17" s="202">
        <v>4</v>
      </c>
      <c r="J17" s="201">
        <v>4</v>
      </c>
      <c r="K17" s="202">
        <v>4</v>
      </c>
      <c r="L17" s="202">
        <v>4</v>
      </c>
      <c r="M17" s="202">
        <v>4</v>
      </c>
      <c r="N17" s="202">
        <v>3</v>
      </c>
      <c r="O17" s="202"/>
      <c r="P17" s="202"/>
      <c r="Q17" s="202"/>
      <c r="R17" s="202"/>
      <c r="S17" s="202"/>
      <c r="T17" s="202"/>
      <c r="U17" s="202"/>
      <c r="V17" s="203">
        <f t="shared" si="0"/>
        <v>3.909090909090909</v>
      </c>
      <c r="W17" s="202"/>
      <c r="X17" s="202">
        <v>69</v>
      </c>
      <c r="Y17" s="202">
        <v>48</v>
      </c>
      <c r="Z17" s="202">
        <v>39</v>
      </c>
    </row>
    <row r="18" spans="1:26" ht="18" customHeight="1">
      <c r="A18" s="187"/>
      <c r="B18" s="184"/>
      <c r="C18" s="206" t="s">
        <v>281</v>
      </c>
      <c r="D18" s="202">
        <v>4</v>
      </c>
      <c r="E18" s="207">
        <v>2</v>
      </c>
      <c r="F18" s="202">
        <v>4</v>
      </c>
      <c r="G18" s="202">
        <v>3</v>
      </c>
      <c r="H18" s="202">
        <v>4</v>
      </c>
      <c r="I18" s="202">
        <v>4</v>
      </c>
      <c r="J18" s="201">
        <v>4</v>
      </c>
      <c r="K18" s="202">
        <v>4</v>
      </c>
      <c r="L18" s="202">
        <v>4</v>
      </c>
      <c r="M18" s="202">
        <v>5</v>
      </c>
      <c r="N18" s="202">
        <v>3</v>
      </c>
      <c r="O18" s="202"/>
      <c r="P18" s="202"/>
      <c r="Q18" s="202"/>
      <c r="R18" s="202"/>
      <c r="S18" s="202"/>
      <c r="T18" s="202"/>
      <c r="U18" s="202"/>
      <c r="V18" s="203">
        <f t="shared" si="0"/>
        <v>3.727272727272727</v>
      </c>
      <c r="W18" s="202"/>
      <c r="X18" s="202">
        <v>26</v>
      </c>
      <c r="Y18" s="202">
        <v>12</v>
      </c>
      <c r="Z18" s="202">
        <v>14</v>
      </c>
    </row>
    <row r="19" spans="1:26" ht="18" customHeight="1">
      <c r="A19" s="187"/>
      <c r="B19" s="184"/>
      <c r="C19" s="206" t="s">
        <v>282</v>
      </c>
      <c r="D19" s="202">
        <v>4</v>
      </c>
      <c r="E19" s="202">
        <v>5</v>
      </c>
      <c r="F19" s="202">
        <v>5</v>
      </c>
      <c r="G19" s="202">
        <v>3</v>
      </c>
      <c r="H19" s="202">
        <v>5</v>
      </c>
      <c r="I19" s="202">
        <v>5</v>
      </c>
      <c r="J19" s="201">
        <v>5</v>
      </c>
      <c r="K19" s="202">
        <v>3</v>
      </c>
      <c r="L19" s="207">
        <v>2</v>
      </c>
      <c r="M19" s="202">
        <v>5</v>
      </c>
      <c r="N19" s="202">
        <v>5</v>
      </c>
      <c r="O19" s="202"/>
      <c r="P19" s="202"/>
      <c r="Q19" s="202"/>
      <c r="R19" s="202"/>
      <c r="S19" s="202"/>
      <c r="T19" s="202"/>
      <c r="U19" s="202"/>
      <c r="V19" s="203">
        <f t="shared" si="0"/>
        <v>4.2727272727272725</v>
      </c>
      <c r="W19" s="202"/>
      <c r="X19" s="202">
        <v>44</v>
      </c>
      <c r="Y19" s="202">
        <v>0</v>
      </c>
      <c r="Z19" s="202">
        <v>44</v>
      </c>
    </row>
    <row r="20" spans="1:26" ht="18" customHeight="1">
      <c r="A20" s="187"/>
      <c r="B20" s="184"/>
      <c r="C20" s="206" t="s">
        <v>283</v>
      </c>
      <c r="D20" s="202">
        <v>3</v>
      </c>
      <c r="E20" s="207">
        <v>2</v>
      </c>
      <c r="F20" s="207">
        <v>2</v>
      </c>
      <c r="G20" s="207">
        <v>2</v>
      </c>
      <c r="H20" s="207">
        <v>2</v>
      </c>
      <c r="I20" s="202">
        <v>3</v>
      </c>
      <c r="J20" s="201">
        <v>3</v>
      </c>
      <c r="K20" s="202">
        <v>3</v>
      </c>
      <c r="L20" s="207">
        <v>2</v>
      </c>
      <c r="M20" s="202">
        <v>3</v>
      </c>
      <c r="N20" s="207">
        <v>2</v>
      </c>
      <c r="O20" s="202"/>
      <c r="P20" s="202"/>
      <c r="Q20" s="202"/>
      <c r="R20" s="202"/>
      <c r="S20" s="202"/>
      <c r="T20" s="202"/>
      <c r="U20" s="202"/>
      <c r="V20" s="203">
        <f t="shared" si="0"/>
        <v>2.4545454545454546</v>
      </c>
      <c r="W20" s="202"/>
      <c r="X20" s="202">
        <v>172</v>
      </c>
      <c r="Y20" s="202">
        <v>30</v>
      </c>
      <c r="Z20" s="202">
        <v>142</v>
      </c>
    </row>
    <row r="21" spans="1:26" ht="18" customHeight="1">
      <c r="A21" s="187"/>
      <c r="B21" s="184"/>
      <c r="C21" s="206" t="s">
        <v>284</v>
      </c>
      <c r="D21" s="202">
        <v>4</v>
      </c>
      <c r="E21" s="207">
        <v>2</v>
      </c>
      <c r="F21" s="202">
        <v>3</v>
      </c>
      <c r="G21" s="207">
        <v>2</v>
      </c>
      <c r="H21" s="207">
        <v>2</v>
      </c>
      <c r="I21" s="202">
        <v>3</v>
      </c>
      <c r="J21" s="201">
        <v>3</v>
      </c>
      <c r="K21" s="207">
        <v>2</v>
      </c>
      <c r="L21" s="207">
        <v>2</v>
      </c>
      <c r="M21" s="202">
        <v>3</v>
      </c>
      <c r="N21" s="207">
        <v>2</v>
      </c>
      <c r="O21" s="202"/>
      <c r="P21" s="202"/>
      <c r="Q21" s="202"/>
      <c r="R21" s="202"/>
      <c r="S21" s="202"/>
      <c r="T21" s="202"/>
      <c r="U21" s="202"/>
      <c r="V21" s="203">
        <f t="shared" si="0"/>
        <v>2.5454545454545454</v>
      </c>
      <c r="W21" s="202"/>
      <c r="X21" s="202">
        <v>143</v>
      </c>
      <c r="Y21" s="202">
        <v>0</v>
      </c>
      <c r="Z21" s="202">
        <v>143</v>
      </c>
    </row>
    <row r="22" spans="1:26" ht="18" customHeight="1">
      <c r="A22" s="187"/>
      <c r="B22" s="184"/>
      <c r="C22" s="206" t="s">
        <v>285</v>
      </c>
      <c r="D22" s="202">
        <v>4</v>
      </c>
      <c r="E22" s="202">
        <v>5</v>
      </c>
      <c r="F22" s="202">
        <v>3</v>
      </c>
      <c r="G22" s="202">
        <v>5</v>
      </c>
      <c r="H22" s="202">
        <v>5</v>
      </c>
      <c r="I22" s="202">
        <v>5</v>
      </c>
      <c r="J22" s="201">
        <v>4</v>
      </c>
      <c r="K22" s="202">
        <v>4</v>
      </c>
      <c r="L22" s="202">
        <v>5</v>
      </c>
      <c r="M22" s="202">
        <v>4</v>
      </c>
      <c r="N22" s="202">
        <v>3</v>
      </c>
      <c r="O22" s="202"/>
      <c r="P22" s="202"/>
      <c r="Q22" s="202"/>
      <c r="R22" s="202"/>
      <c r="S22" s="202"/>
      <c r="T22" s="202"/>
      <c r="U22" s="202"/>
      <c r="V22" s="203">
        <f t="shared" si="0"/>
        <v>4.2727272727272725</v>
      </c>
      <c r="W22" s="202"/>
      <c r="X22" s="202">
        <v>60</v>
      </c>
      <c r="Y22" s="202">
        <v>48</v>
      </c>
      <c r="Z22" s="202">
        <v>54</v>
      </c>
    </row>
    <row r="23" spans="1:26" ht="18" customHeight="1">
      <c r="A23" s="187"/>
      <c r="B23" s="184"/>
      <c r="C23" s="206" t="s">
        <v>286</v>
      </c>
      <c r="D23" s="202">
        <v>4</v>
      </c>
      <c r="E23" s="202">
        <v>4</v>
      </c>
      <c r="F23" s="202">
        <v>4</v>
      </c>
      <c r="G23" s="202">
        <v>5</v>
      </c>
      <c r="H23" s="202">
        <v>4</v>
      </c>
      <c r="I23" s="202">
        <v>4</v>
      </c>
      <c r="J23" s="201">
        <v>3</v>
      </c>
      <c r="K23" s="202">
        <v>3</v>
      </c>
      <c r="L23" s="202">
        <v>4</v>
      </c>
      <c r="M23" s="202">
        <v>5</v>
      </c>
      <c r="N23" s="202">
        <v>3</v>
      </c>
      <c r="O23" s="202"/>
      <c r="P23" s="202"/>
      <c r="Q23" s="202"/>
      <c r="R23" s="202"/>
      <c r="S23" s="202"/>
      <c r="T23" s="202"/>
      <c r="U23" s="202"/>
      <c r="V23" s="203">
        <f t="shared" si="0"/>
        <v>3.909090909090909</v>
      </c>
      <c r="W23" s="202"/>
      <c r="X23" s="202">
        <v>32</v>
      </c>
      <c r="Y23" s="202">
        <v>0</v>
      </c>
      <c r="Z23" s="202">
        <v>32</v>
      </c>
    </row>
    <row r="24" spans="1:26" ht="18" customHeight="1">
      <c r="A24" s="187"/>
      <c r="B24" s="184"/>
      <c r="C24" s="206" t="s">
        <v>287</v>
      </c>
      <c r="D24" s="202">
        <v>4</v>
      </c>
      <c r="E24" s="202">
        <v>4</v>
      </c>
      <c r="F24" s="202">
        <v>3</v>
      </c>
      <c r="G24" s="202">
        <v>4</v>
      </c>
      <c r="H24" s="202">
        <v>5</v>
      </c>
      <c r="I24" s="202">
        <v>5</v>
      </c>
      <c r="J24" s="201">
        <v>5</v>
      </c>
      <c r="K24" s="202">
        <v>3</v>
      </c>
      <c r="L24" s="202">
        <v>3</v>
      </c>
      <c r="M24" s="202">
        <v>4</v>
      </c>
      <c r="N24" s="207">
        <v>2</v>
      </c>
      <c r="O24" s="202"/>
      <c r="P24" s="202"/>
      <c r="Q24" s="202"/>
      <c r="R24" s="202"/>
      <c r="S24" s="202"/>
      <c r="T24" s="202"/>
      <c r="U24" s="202"/>
      <c r="V24" s="203">
        <f t="shared" si="0"/>
        <v>3.8181818181818183</v>
      </c>
      <c r="W24" s="202"/>
      <c r="X24" s="202">
        <v>85</v>
      </c>
      <c r="Y24" s="202">
        <v>0</v>
      </c>
      <c r="Z24" s="202">
        <v>85</v>
      </c>
    </row>
    <row r="25" spans="1:26" ht="18" customHeight="1">
      <c r="A25" s="187"/>
      <c r="B25" s="184"/>
      <c r="C25" s="206" t="s">
        <v>288</v>
      </c>
      <c r="D25" s="202">
        <v>3</v>
      </c>
      <c r="E25" s="202">
        <v>3</v>
      </c>
      <c r="F25" s="202">
        <v>3</v>
      </c>
      <c r="G25" s="202">
        <v>2</v>
      </c>
      <c r="H25" s="202">
        <v>4</v>
      </c>
      <c r="I25" s="202">
        <v>3</v>
      </c>
      <c r="J25" s="201">
        <v>3</v>
      </c>
      <c r="K25" s="207">
        <v>2</v>
      </c>
      <c r="L25" s="207">
        <v>2</v>
      </c>
      <c r="M25" s="207">
        <v>2</v>
      </c>
      <c r="N25" s="202">
        <v>3</v>
      </c>
      <c r="O25" s="202"/>
      <c r="P25" s="202"/>
      <c r="Q25" s="202"/>
      <c r="R25" s="202"/>
      <c r="S25" s="202"/>
      <c r="T25" s="202"/>
      <c r="U25" s="202"/>
      <c r="V25" s="203">
        <f t="shared" si="0"/>
        <v>2.727272727272727</v>
      </c>
      <c r="W25" s="202"/>
      <c r="X25" s="202">
        <v>116</v>
      </c>
      <c r="Y25" s="202">
        <v>60</v>
      </c>
      <c r="Z25" s="202">
        <v>116</v>
      </c>
    </row>
    <row r="26" spans="1:26" ht="18" customHeight="1">
      <c r="A26" s="187"/>
      <c r="B26" s="184"/>
      <c r="C26" s="206" t="s">
        <v>289</v>
      </c>
      <c r="D26" s="202">
        <v>4</v>
      </c>
      <c r="E26" s="202">
        <v>3</v>
      </c>
      <c r="F26" s="202">
        <v>3</v>
      </c>
      <c r="G26" s="202">
        <v>3</v>
      </c>
      <c r="H26" s="202">
        <v>4</v>
      </c>
      <c r="I26" s="202">
        <v>4</v>
      </c>
      <c r="J26" s="201">
        <v>4</v>
      </c>
      <c r="K26" s="202">
        <v>4</v>
      </c>
      <c r="L26" s="207">
        <v>2</v>
      </c>
      <c r="M26" s="202">
        <v>4</v>
      </c>
      <c r="N26" s="202">
        <v>3</v>
      </c>
      <c r="O26" s="202"/>
      <c r="P26" s="202"/>
      <c r="Q26" s="202"/>
      <c r="R26" s="202"/>
      <c r="S26" s="202"/>
      <c r="T26" s="202"/>
      <c r="U26" s="202"/>
      <c r="V26" s="203">
        <f t="shared" si="0"/>
        <v>3.4545454545454546</v>
      </c>
      <c r="W26" s="202"/>
      <c r="X26" s="202">
        <v>16</v>
      </c>
      <c r="Y26" s="202">
        <v>6</v>
      </c>
      <c r="Z26" s="202">
        <v>16</v>
      </c>
    </row>
    <row r="27" spans="1:26" ht="18" customHeight="1">
      <c r="A27" s="187"/>
      <c r="B27" s="184"/>
      <c r="C27" s="206" t="s">
        <v>290</v>
      </c>
      <c r="D27" s="202">
        <v>3</v>
      </c>
      <c r="E27" s="202">
        <v>3</v>
      </c>
      <c r="F27" s="202">
        <v>3</v>
      </c>
      <c r="G27" s="207">
        <v>2</v>
      </c>
      <c r="H27" s="202">
        <v>3</v>
      </c>
      <c r="I27" s="202">
        <v>3</v>
      </c>
      <c r="J27" s="201">
        <v>3</v>
      </c>
      <c r="K27" s="202">
        <v>3</v>
      </c>
      <c r="L27" s="202">
        <v>4</v>
      </c>
      <c r="M27" s="202">
        <v>4</v>
      </c>
      <c r="N27" s="202">
        <v>3</v>
      </c>
      <c r="O27" s="202"/>
      <c r="P27" s="202"/>
      <c r="Q27" s="202"/>
      <c r="R27" s="202"/>
      <c r="S27" s="202"/>
      <c r="T27" s="202"/>
      <c r="U27" s="202"/>
      <c r="V27" s="203">
        <f t="shared" si="0"/>
        <v>3.090909090909091</v>
      </c>
      <c r="W27" s="202"/>
      <c r="X27" s="202">
        <v>84</v>
      </c>
      <c r="Y27" s="202">
        <v>0</v>
      </c>
      <c r="Z27" s="202">
        <v>84</v>
      </c>
    </row>
    <row r="28" spans="1:26" ht="18" customHeight="1">
      <c r="A28" s="187"/>
      <c r="B28" s="184"/>
      <c r="C28" s="206" t="s">
        <v>291</v>
      </c>
      <c r="D28" s="202">
        <v>3</v>
      </c>
      <c r="E28" s="202">
        <v>3</v>
      </c>
      <c r="F28" s="202">
        <v>3</v>
      </c>
      <c r="G28" s="207">
        <v>2</v>
      </c>
      <c r="H28" s="207">
        <v>2</v>
      </c>
      <c r="I28" s="202">
        <v>3</v>
      </c>
      <c r="J28" s="201">
        <v>3</v>
      </c>
      <c r="K28" s="207">
        <v>2</v>
      </c>
      <c r="L28" s="207">
        <v>2</v>
      </c>
      <c r="M28" s="207">
        <v>2</v>
      </c>
      <c r="N28" s="202">
        <v>3</v>
      </c>
      <c r="O28" s="202"/>
      <c r="P28" s="202"/>
      <c r="Q28" s="202"/>
      <c r="R28" s="202"/>
      <c r="S28" s="202"/>
      <c r="T28" s="202"/>
      <c r="U28" s="202"/>
      <c r="V28" s="203">
        <f t="shared" si="0"/>
        <v>2.5454545454545454</v>
      </c>
      <c r="W28" s="202"/>
      <c r="X28" s="202">
        <v>0</v>
      </c>
      <c r="Y28" s="202">
        <v>0</v>
      </c>
      <c r="Z28" s="202">
        <v>0</v>
      </c>
    </row>
    <row r="29" spans="1:26" ht="18" customHeight="1">
      <c r="A29" s="187"/>
      <c r="B29" s="187"/>
      <c r="C29" s="188" t="s">
        <v>60</v>
      </c>
      <c r="D29" s="187"/>
      <c r="E29" s="187"/>
      <c r="F29" s="187"/>
      <c r="G29" s="187"/>
      <c r="H29" s="187"/>
      <c r="I29" s="187"/>
      <c r="J29" s="185"/>
      <c r="K29" s="187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202">
        <f>SUM(X5:X28)</f>
        <v>2269</v>
      </c>
      <c r="Y29" s="202">
        <f>SUM(Y5:Y28)</f>
        <v>556</v>
      </c>
      <c r="Z29" s="202">
        <f>SUM(Z5:Z28)</f>
        <v>2059</v>
      </c>
    </row>
    <row r="30" spans="1:26" ht="12.75">
      <c r="A30" s="189"/>
      <c r="B30" s="189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90">
        <v>504</v>
      </c>
    </row>
    <row r="31" spans="1:26" ht="12.75">
      <c r="A31" s="191"/>
      <c r="B31" s="410"/>
      <c r="C31" s="411"/>
      <c r="D31" s="193"/>
      <c r="E31" s="193"/>
      <c r="F31" s="193"/>
      <c r="G31" s="193"/>
      <c r="H31" s="194"/>
      <c r="I31" s="193"/>
      <c r="J31" s="193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196"/>
    </row>
    <row r="32" spans="1:26" ht="12.75">
      <c r="A32" s="191"/>
      <c r="B32" s="191"/>
      <c r="C32" s="6"/>
      <c r="D32" s="193"/>
      <c r="E32" s="193"/>
      <c r="F32" s="193"/>
      <c r="G32" s="193"/>
      <c r="H32" s="194"/>
      <c r="I32" s="193"/>
      <c r="J32" s="193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/>
    </row>
    <row r="33" spans="1:26" ht="12.75">
      <c r="A33" s="197"/>
      <c r="B33" s="197"/>
      <c r="C33" s="193"/>
      <c r="D33" s="193"/>
      <c r="E33" s="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196"/>
    </row>
    <row r="34" spans="1:26" ht="12.75">
      <c r="A34" s="197"/>
      <c r="B34" s="197"/>
      <c r="C34" s="193"/>
      <c r="D34" s="193"/>
      <c r="E34" s="2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/>
    </row>
    <row r="35" spans="1:26" ht="12.75">
      <c r="A35" s="197"/>
      <c r="B35" s="410"/>
      <c r="C35" s="411"/>
      <c r="D35" s="411"/>
      <c r="E35" s="193"/>
      <c r="F35" s="411"/>
      <c r="G35" s="411"/>
      <c r="H35" s="411"/>
      <c r="I35" s="411"/>
      <c r="J35" s="411"/>
      <c r="K35" s="411"/>
      <c r="L35" s="2"/>
      <c r="M35" s="2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2"/>
      <c r="Z35" s="196"/>
    </row>
    <row r="36" spans="1:26" ht="12.75">
      <c r="A36" s="197"/>
      <c r="B36" s="19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96"/>
    </row>
    <row r="37" spans="1:26" ht="12.75">
      <c r="A37" s="198"/>
      <c r="B37" s="198"/>
      <c r="C37" s="199"/>
      <c r="D37" s="199"/>
      <c r="E37" s="199"/>
      <c r="F37" s="409"/>
      <c r="G37" s="409"/>
      <c r="H37" s="409"/>
      <c r="I37" s="409"/>
      <c r="J37" s="409"/>
      <c r="K37" s="409"/>
      <c r="L37" s="409"/>
      <c r="M37" s="409"/>
      <c r="N37" s="409"/>
      <c r="O37" s="199"/>
      <c r="P37" s="199"/>
      <c r="Q37" s="409"/>
      <c r="R37" s="409"/>
      <c r="S37" s="409"/>
      <c r="T37" s="409"/>
      <c r="U37" s="409"/>
      <c r="V37" s="409"/>
      <c r="W37" s="409"/>
      <c r="X37" s="409"/>
      <c r="Y37" s="409"/>
      <c r="Z37" s="200"/>
    </row>
  </sheetData>
  <sheetProtection/>
  <mergeCells count="21">
    <mergeCell ref="Q3:U3"/>
    <mergeCell ref="P33:Y33"/>
    <mergeCell ref="W3:W4"/>
    <mergeCell ref="A1:Z1"/>
    <mergeCell ref="A2:Z2"/>
    <mergeCell ref="A3:A4"/>
    <mergeCell ref="B3:B4"/>
    <mergeCell ref="C3:C4"/>
    <mergeCell ref="Z3:Z4"/>
    <mergeCell ref="Y3:Y4"/>
    <mergeCell ref="D3:P3"/>
    <mergeCell ref="V3:V4"/>
    <mergeCell ref="F37:N37"/>
    <mergeCell ref="Q37:Y37"/>
    <mergeCell ref="B31:C31"/>
    <mergeCell ref="B35:D35"/>
    <mergeCell ref="F35:K35"/>
    <mergeCell ref="X3:X4"/>
    <mergeCell ref="K31:R31"/>
    <mergeCell ref="S31:Y31"/>
    <mergeCell ref="F33:O3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N31" sqref="N31"/>
    </sheetView>
  </sheetViews>
  <sheetFormatPr defaultColWidth="9.00390625" defaultRowHeight="12.75"/>
  <cols>
    <col min="1" max="1" width="2.75390625" style="0" customWidth="1"/>
    <col min="2" max="2" width="32.375" style="0" customWidth="1"/>
    <col min="3" max="3" width="3.625" style="0" customWidth="1"/>
    <col min="4" max="6" width="3.25390625" style="0" customWidth="1"/>
    <col min="7" max="7" width="3.625" style="0" customWidth="1"/>
    <col min="8" max="8" width="3.75390625" style="0" customWidth="1"/>
    <col min="9" max="9" width="3.625" style="0" customWidth="1"/>
    <col min="10" max="10" width="3.375" style="0" customWidth="1"/>
    <col min="11" max="11" width="3.75390625" style="0" customWidth="1"/>
    <col min="12" max="12" width="3.625" style="0" customWidth="1"/>
    <col min="13" max="14" width="3.375" style="0" customWidth="1"/>
    <col min="15" max="17" width="3.625" style="0" customWidth="1"/>
    <col min="18" max="18" width="3.25390625" style="0" customWidth="1"/>
    <col min="19" max="19" width="3.625" style="0" customWidth="1"/>
    <col min="20" max="20" width="6.00390625" style="0" customWidth="1"/>
    <col min="21" max="21" width="7.75390625" style="0" customWidth="1"/>
    <col min="22" max="22" width="5.75390625" style="0" customWidth="1"/>
    <col min="23" max="23" width="5.625" style="0" customWidth="1"/>
    <col min="24" max="24" width="4.625" style="0" customWidth="1"/>
  </cols>
  <sheetData>
    <row r="1" spans="1:24" ht="31.5" customHeight="1">
      <c r="A1" s="516" t="s">
        <v>507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8"/>
    </row>
    <row r="2" spans="1:24" ht="13.5" thickBo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8"/>
      <c r="Q2" s="438"/>
      <c r="R2" s="438"/>
      <c r="S2" s="438"/>
      <c r="T2" s="437"/>
      <c r="U2" s="437"/>
      <c r="V2" s="437"/>
      <c r="W2" s="437"/>
      <c r="X2" s="457"/>
    </row>
    <row r="3" spans="1:24" ht="37.5" customHeight="1">
      <c r="A3" s="458" t="s">
        <v>0</v>
      </c>
      <c r="B3" s="460" t="s">
        <v>1</v>
      </c>
      <c r="C3" s="516" t="s">
        <v>7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607" t="s">
        <v>8</v>
      </c>
      <c r="Q3" s="606"/>
      <c r="R3" s="606"/>
      <c r="S3" s="605"/>
      <c r="T3" s="604" t="s">
        <v>5</v>
      </c>
      <c r="U3" s="512" t="s">
        <v>6</v>
      </c>
      <c r="V3" s="510" t="s">
        <v>4</v>
      </c>
      <c r="W3" s="510" t="s">
        <v>3</v>
      </c>
      <c r="X3" s="510" t="s">
        <v>2</v>
      </c>
    </row>
    <row r="4" spans="1:24" ht="133.5" customHeight="1">
      <c r="A4" s="459"/>
      <c r="B4" s="461"/>
      <c r="C4" s="13" t="s">
        <v>67</v>
      </c>
      <c r="D4" s="13" t="s">
        <v>74</v>
      </c>
      <c r="E4" s="13" t="s">
        <v>496</v>
      </c>
      <c r="F4" s="13" t="s">
        <v>495</v>
      </c>
      <c r="G4" s="13" t="s">
        <v>494</v>
      </c>
      <c r="H4" s="13" t="s">
        <v>493</v>
      </c>
      <c r="I4" s="13" t="s">
        <v>492</v>
      </c>
      <c r="J4" s="13" t="s">
        <v>383</v>
      </c>
      <c r="K4" s="13"/>
      <c r="L4" s="13"/>
      <c r="M4" s="13"/>
      <c r="N4" s="13"/>
      <c r="O4" s="594"/>
      <c r="P4" s="603" t="s">
        <v>491</v>
      </c>
      <c r="Q4" s="13" t="s">
        <v>506</v>
      </c>
      <c r="R4" s="13" t="s">
        <v>380</v>
      </c>
      <c r="S4" s="602"/>
      <c r="T4" s="601"/>
      <c r="U4" s="513"/>
      <c r="V4" s="511"/>
      <c r="W4" s="511"/>
      <c r="X4" s="511"/>
    </row>
    <row r="5" spans="1:24" s="10" customFormat="1" ht="11.25">
      <c r="A5" s="27">
        <v>1</v>
      </c>
      <c r="B5" s="27">
        <v>569</v>
      </c>
      <c r="C5" s="27">
        <v>5</v>
      </c>
      <c r="D5" s="27">
        <v>5</v>
      </c>
      <c r="E5" s="27">
        <v>4</v>
      </c>
      <c r="F5" s="27">
        <v>5</v>
      </c>
      <c r="G5" s="27">
        <v>5</v>
      </c>
      <c r="H5" s="27">
        <v>5</v>
      </c>
      <c r="I5" s="27">
        <v>5</v>
      </c>
      <c r="J5" s="27">
        <v>5</v>
      </c>
      <c r="K5" s="27"/>
      <c r="L5" s="8"/>
      <c r="M5" s="8"/>
      <c r="N5" s="8"/>
      <c r="O5" s="176"/>
      <c r="P5" s="551">
        <v>4</v>
      </c>
      <c r="Q5" s="8">
        <v>5</v>
      </c>
      <c r="R5" s="8">
        <v>5</v>
      </c>
      <c r="S5" s="550"/>
      <c r="T5" s="610">
        <f>SUM(C5:R5)/11</f>
        <v>4.818181818181818</v>
      </c>
      <c r="U5" s="8"/>
      <c r="V5" s="8">
        <v>52</v>
      </c>
      <c r="W5" s="8"/>
      <c r="X5" s="8">
        <v>52</v>
      </c>
    </row>
    <row r="6" spans="1:24" s="10" customFormat="1" ht="11.25">
      <c r="A6" s="27">
        <v>2</v>
      </c>
      <c r="B6" s="27">
        <v>2421</v>
      </c>
      <c r="C6" s="554" t="s">
        <v>379</v>
      </c>
      <c r="D6" s="553" t="s">
        <v>379</v>
      </c>
      <c r="E6" s="553">
        <v>2</v>
      </c>
      <c r="F6" s="553">
        <v>2</v>
      </c>
      <c r="G6" s="554" t="s">
        <v>379</v>
      </c>
      <c r="H6" s="553">
        <v>2</v>
      </c>
      <c r="I6" s="553">
        <v>2</v>
      </c>
      <c r="J6" s="553">
        <v>2</v>
      </c>
      <c r="K6" s="27"/>
      <c r="L6" s="8"/>
      <c r="M6" s="8"/>
      <c r="N6" s="8"/>
      <c r="O6" s="176"/>
      <c r="P6" s="555" t="s">
        <v>378</v>
      </c>
      <c r="Q6" s="553" t="s">
        <v>378</v>
      </c>
      <c r="R6" s="553" t="s">
        <v>378</v>
      </c>
      <c r="S6" s="550"/>
      <c r="T6" s="610">
        <f>SUM(C6:R6)/11</f>
        <v>0.9090909090909091</v>
      </c>
      <c r="U6" s="8"/>
      <c r="V6" s="8">
        <v>252</v>
      </c>
      <c r="W6" s="8"/>
      <c r="X6" s="8">
        <v>252</v>
      </c>
    </row>
    <row r="7" spans="1:24" s="10" customFormat="1" ht="11.25">
      <c r="A7" s="27">
        <v>3</v>
      </c>
      <c r="B7" s="27">
        <v>571</v>
      </c>
      <c r="C7" s="552">
        <v>5</v>
      </c>
      <c r="D7" s="27">
        <v>5</v>
      </c>
      <c r="E7" s="27">
        <v>5</v>
      </c>
      <c r="F7" s="27">
        <v>5</v>
      </c>
      <c r="G7" s="27">
        <v>5</v>
      </c>
      <c r="H7" s="27">
        <v>4</v>
      </c>
      <c r="I7" s="27">
        <v>5</v>
      </c>
      <c r="J7" s="27">
        <v>5</v>
      </c>
      <c r="K7" s="27"/>
      <c r="L7" s="8"/>
      <c r="M7" s="8"/>
      <c r="N7" s="8"/>
      <c r="O7" s="176"/>
      <c r="P7" s="551">
        <v>5</v>
      </c>
      <c r="Q7" s="8">
        <v>5</v>
      </c>
      <c r="R7" s="8">
        <v>5</v>
      </c>
      <c r="S7" s="550"/>
      <c r="T7" s="610">
        <f>SUM(C7:R7)/11</f>
        <v>4.909090909090909</v>
      </c>
      <c r="U7" s="8"/>
      <c r="V7" s="8">
        <v>57</v>
      </c>
      <c r="W7" s="8">
        <v>31</v>
      </c>
      <c r="X7" s="8">
        <v>26</v>
      </c>
    </row>
    <row r="8" spans="1:24" s="10" customFormat="1" ht="11.25">
      <c r="A8" s="27">
        <v>4</v>
      </c>
      <c r="B8" s="27">
        <v>578</v>
      </c>
      <c r="C8" s="552">
        <v>4</v>
      </c>
      <c r="D8" s="27">
        <v>4</v>
      </c>
      <c r="E8" s="27">
        <v>4</v>
      </c>
      <c r="F8" s="27">
        <v>3</v>
      </c>
      <c r="G8" s="27">
        <v>5</v>
      </c>
      <c r="H8" s="27">
        <v>4</v>
      </c>
      <c r="I8" s="27">
        <v>4</v>
      </c>
      <c r="J8" s="27">
        <v>5</v>
      </c>
      <c r="K8" s="27"/>
      <c r="L8" s="8"/>
      <c r="M8" s="8"/>
      <c r="N8" s="8"/>
      <c r="O8" s="176"/>
      <c r="P8" s="551">
        <v>4</v>
      </c>
      <c r="Q8" s="8">
        <v>4</v>
      </c>
      <c r="R8" s="8">
        <v>5</v>
      </c>
      <c r="S8" s="550"/>
      <c r="T8" s="610">
        <f>SUM(C8:R8)/11</f>
        <v>4.181818181818182</v>
      </c>
      <c r="U8" s="8"/>
      <c r="V8" s="8">
        <v>34</v>
      </c>
      <c r="W8" s="8"/>
      <c r="X8" s="8">
        <v>34</v>
      </c>
    </row>
    <row r="9" spans="1:24" s="10" customFormat="1" ht="11.25">
      <c r="A9" s="27">
        <v>5</v>
      </c>
      <c r="B9" s="27">
        <v>2184</v>
      </c>
      <c r="C9" s="552">
        <v>3</v>
      </c>
      <c r="D9" s="27">
        <v>5</v>
      </c>
      <c r="E9" s="27">
        <v>4</v>
      </c>
      <c r="F9" s="27">
        <v>5</v>
      </c>
      <c r="G9" s="27">
        <v>5</v>
      </c>
      <c r="H9" s="27">
        <v>4</v>
      </c>
      <c r="I9" s="27">
        <v>3</v>
      </c>
      <c r="J9" s="27">
        <v>5</v>
      </c>
      <c r="K9" s="27"/>
      <c r="L9" s="8"/>
      <c r="M9" s="8"/>
      <c r="N9" s="8"/>
      <c r="O9" s="176"/>
      <c r="P9" s="551">
        <v>3</v>
      </c>
      <c r="Q9" s="8">
        <v>3</v>
      </c>
      <c r="R9" s="8">
        <v>4</v>
      </c>
      <c r="S9" s="550"/>
      <c r="T9" s="610">
        <f>SUM(C9:R9)/11</f>
        <v>4</v>
      </c>
      <c r="U9" s="8"/>
      <c r="V9" s="8">
        <v>76</v>
      </c>
      <c r="W9" s="8"/>
      <c r="X9" s="8">
        <v>76</v>
      </c>
    </row>
    <row r="10" spans="1:24" s="10" customFormat="1" ht="11.25">
      <c r="A10" s="27">
        <v>6</v>
      </c>
      <c r="B10" s="27">
        <v>1333</v>
      </c>
      <c r="C10" s="552">
        <v>3</v>
      </c>
      <c r="D10" s="27">
        <v>3</v>
      </c>
      <c r="E10" s="27">
        <v>3</v>
      </c>
      <c r="F10" s="553">
        <v>2</v>
      </c>
      <c r="G10" s="27">
        <v>4</v>
      </c>
      <c r="H10" s="553">
        <v>2</v>
      </c>
      <c r="I10" s="553">
        <v>2</v>
      </c>
      <c r="J10" s="27">
        <v>4</v>
      </c>
      <c r="K10" s="27"/>
      <c r="L10" s="8"/>
      <c r="M10" s="8"/>
      <c r="N10" s="8"/>
      <c r="O10" s="176"/>
      <c r="P10" s="555" t="s">
        <v>378</v>
      </c>
      <c r="Q10" s="553" t="s">
        <v>378</v>
      </c>
      <c r="R10" s="553" t="s">
        <v>378</v>
      </c>
      <c r="S10" s="550"/>
      <c r="T10" s="610">
        <f>SUM(C10:R10)/11</f>
        <v>2.090909090909091</v>
      </c>
      <c r="U10" s="8"/>
      <c r="V10" s="8">
        <v>90</v>
      </c>
      <c r="W10" s="8"/>
      <c r="X10" s="8">
        <v>90</v>
      </c>
    </row>
    <row r="11" spans="1:24" s="10" customFormat="1" ht="11.25">
      <c r="A11" s="27">
        <v>7</v>
      </c>
      <c r="B11" s="27">
        <v>589</v>
      </c>
      <c r="C11" s="552">
        <v>3</v>
      </c>
      <c r="D11" s="27">
        <v>3</v>
      </c>
      <c r="E11" s="27">
        <v>4</v>
      </c>
      <c r="F11" s="27">
        <v>3</v>
      </c>
      <c r="G11" s="27">
        <v>5</v>
      </c>
      <c r="H11" s="27">
        <v>5</v>
      </c>
      <c r="I11" s="27">
        <v>4</v>
      </c>
      <c r="J11" s="27">
        <v>5</v>
      </c>
      <c r="K11" s="27"/>
      <c r="L11" s="8"/>
      <c r="M11" s="8"/>
      <c r="N11" s="8"/>
      <c r="O11" s="176"/>
      <c r="P11" s="551">
        <v>4</v>
      </c>
      <c r="Q11" s="8">
        <v>4</v>
      </c>
      <c r="R11" s="8">
        <v>4</v>
      </c>
      <c r="S11" s="550"/>
      <c r="T11" s="610">
        <f>SUM(C11:R11)/11</f>
        <v>4</v>
      </c>
      <c r="U11" s="8"/>
      <c r="V11" s="8">
        <v>60</v>
      </c>
      <c r="W11" s="8">
        <v>24</v>
      </c>
      <c r="X11" s="8">
        <v>36</v>
      </c>
    </row>
    <row r="12" spans="1:24" s="10" customFormat="1" ht="11.25">
      <c r="A12" s="27">
        <v>8</v>
      </c>
      <c r="B12" s="27">
        <v>1842</v>
      </c>
      <c r="C12" s="552">
        <v>3</v>
      </c>
      <c r="D12" s="27">
        <v>4</v>
      </c>
      <c r="E12" s="27">
        <v>3</v>
      </c>
      <c r="F12" s="553">
        <v>2</v>
      </c>
      <c r="G12" s="27">
        <v>5</v>
      </c>
      <c r="H12" s="553">
        <v>2</v>
      </c>
      <c r="I12" s="553">
        <v>2</v>
      </c>
      <c r="J12" s="27">
        <v>4</v>
      </c>
      <c r="K12" s="27"/>
      <c r="L12" s="8"/>
      <c r="M12" s="8"/>
      <c r="N12" s="8"/>
      <c r="O12" s="176"/>
      <c r="P12" s="551">
        <v>4</v>
      </c>
      <c r="Q12" s="553" t="s">
        <v>378</v>
      </c>
      <c r="R12" s="8">
        <v>4</v>
      </c>
      <c r="S12" s="550"/>
      <c r="T12" s="610">
        <f>SUM(C12:R12)/11</f>
        <v>3</v>
      </c>
      <c r="U12" s="8"/>
      <c r="V12" s="8">
        <v>60</v>
      </c>
      <c r="W12" s="8"/>
      <c r="X12" s="8">
        <v>60</v>
      </c>
    </row>
    <row r="13" spans="1:24" s="10" customFormat="1" ht="11.25">
      <c r="A13" s="27">
        <v>9</v>
      </c>
      <c r="B13" s="27">
        <v>594</v>
      </c>
      <c r="C13" s="552">
        <v>3</v>
      </c>
      <c r="D13" s="27">
        <v>3</v>
      </c>
      <c r="E13" s="27">
        <v>4</v>
      </c>
      <c r="F13" s="553">
        <v>2</v>
      </c>
      <c r="G13" s="27">
        <v>5</v>
      </c>
      <c r="H13" s="553">
        <v>2</v>
      </c>
      <c r="I13" s="553">
        <v>2</v>
      </c>
      <c r="J13" s="27">
        <v>5</v>
      </c>
      <c r="K13" s="27"/>
      <c r="L13" s="8"/>
      <c r="M13" s="8"/>
      <c r="N13" s="8"/>
      <c r="O13" s="176"/>
      <c r="P13" s="551">
        <v>4</v>
      </c>
      <c r="Q13" s="8">
        <v>4</v>
      </c>
      <c r="R13" s="8">
        <v>5</v>
      </c>
      <c r="S13" s="550"/>
      <c r="T13" s="610">
        <f>SUM(C13:R13)/11</f>
        <v>3.5454545454545454</v>
      </c>
      <c r="U13" s="8"/>
      <c r="V13" s="8">
        <v>54</v>
      </c>
      <c r="W13" s="8"/>
      <c r="X13" s="8">
        <v>54</v>
      </c>
    </row>
    <row r="14" spans="1:24" s="10" customFormat="1" ht="11.25">
      <c r="A14" s="27">
        <v>10</v>
      </c>
      <c r="B14" s="27">
        <v>1982</v>
      </c>
      <c r="C14" s="552">
        <v>4</v>
      </c>
      <c r="D14" s="27">
        <v>5</v>
      </c>
      <c r="E14" s="27">
        <v>5</v>
      </c>
      <c r="F14" s="27">
        <v>4</v>
      </c>
      <c r="G14" s="27">
        <v>5</v>
      </c>
      <c r="H14" s="27">
        <v>4</v>
      </c>
      <c r="I14" s="27">
        <v>5</v>
      </c>
      <c r="J14" s="27">
        <v>5</v>
      </c>
      <c r="K14" s="27"/>
      <c r="L14" s="8"/>
      <c r="M14" s="8"/>
      <c r="N14" s="8"/>
      <c r="O14" s="176"/>
      <c r="P14" s="551">
        <v>5</v>
      </c>
      <c r="Q14" s="8">
        <v>5</v>
      </c>
      <c r="R14" s="8">
        <v>5</v>
      </c>
      <c r="S14" s="550"/>
      <c r="T14" s="610">
        <f>SUM(C14:R14)/11</f>
        <v>4.7272727272727275</v>
      </c>
      <c r="U14" s="8"/>
      <c r="V14" s="8">
        <v>22</v>
      </c>
      <c r="W14" s="8"/>
      <c r="X14" s="8">
        <v>22</v>
      </c>
    </row>
    <row r="15" spans="1:24" s="10" customFormat="1" ht="11.25">
      <c r="A15" s="27">
        <v>11</v>
      </c>
      <c r="B15" s="27">
        <v>599</v>
      </c>
      <c r="C15" s="552">
        <v>5</v>
      </c>
      <c r="D15" s="27">
        <v>4</v>
      </c>
      <c r="E15" s="27">
        <v>4</v>
      </c>
      <c r="F15" s="27">
        <v>3</v>
      </c>
      <c r="G15" s="27">
        <v>5</v>
      </c>
      <c r="H15" s="27">
        <v>4</v>
      </c>
      <c r="I15" s="27">
        <v>5</v>
      </c>
      <c r="J15" s="27">
        <v>5</v>
      </c>
      <c r="K15" s="27"/>
      <c r="L15" s="8"/>
      <c r="M15" s="8"/>
      <c r="N15" s="8"/>
      <c r="O15" s="176"/>
      <c r="P15" s="551">
        <v>4</v>
      </c>
      <c r="Q15" s="8">
        <v>4</v>
      </c>
      <c r="R15" s="8">
        <v>4</v>
      </c>
      <c r="S15" s="550"/>
      <c r="T15" s="610">
        <f>SUM(C15:R15)/11</f>
        <v>4.2727272727272725</v>
      </c>
      <c r="U15" s="8"/>
      <c r="V15" s="8">
        <v>36</v>
      </c>
      <c r="W15" s="8"/>
      <c r="X15" s="8">
        <v>36</v>
      </c>
    </row>
    <row r="16" spans="1:24" s="10" customFormat="1" ht="11.25">
      <c r="A16" s="27">
        <v>12</v>
      </c>
      <c r="B16" s="27">
        <v>604</v>
      </c>
      <c r="C16" s="552">
        <v>4</v>
      </c>
      <c r="D16" s="27">
        <v>5</v>
      </c>
      <c r="E16" s="27">
        <v>5</v>
      </c>
      <c r="F16" s="27">
        <v>4</v>
      </c>
      <c r="G16" s="27">
        <v>5</v>
      </c>
      <c r="H16" s="27">
        <v>5</v>
      </c>
      <c r="I16" s="27">
        <v>5</v>
      </c>
      <c r="J16" s="27">
        <v>5</v>
      </c>
      <c r="K16" s="27"/>
      <c r="L16" s="8"/>
      <c r="M16" s="8"/>
      <c r="N16" s="8"/>
      <c r="O16" s="176"/>
      <c r="P16" s="551">
        <v>5</v>
      </c>
      <c r="Q16" s="8">
        <v>5</v>
      </c>
      <c r="R16" s="8">
        <v>5</v>
      </c>
      <c r="S16" s="550"/>
      <c r="T16" s="610">
        <f>SUM(C16:R16)/11</f>
        <v>4.818181818181818</v>
      </c>
      <c r="U16" s="8"/>
      <c r="V16" s="8">
        <v>14</v>
      </c>
      <c r="W16" s="8">
        <v>14</v>
      </c>
      <c r="X16" s="8"/>
    </row>
    <row r="17" spans="1:24" s="10" customFormat="1" ht="11.25">
      <c r="A17" s="27">
        <v>13</v>
      </c>
      <c r="B17" s="27">
        <v>1677</v>
      </c>
      <c r="C17" s="552">
        <v>3</v>
      </c>
      <c r="D17" s="27">
        <v>4</v>
      </c>
      <c r="E17" s="27">
        <v>3</v>
      </c>
      <c r="F17" s="27">
        <v>3</v>
      </c>
      <c r="G17" s="27">
        <v>5</v>
      </c>
      <c r="H17" s="27">
        <v>4</v>
      </c>
      <c r="I17" s="27">
        <v>4</v>
      </c>
      <c r="J17" s="27">
        <v>5</v>
      </c>
      <c r="K17" s="27"/>
      <c r="L17" s="8"/>
      <c r="M17" s="8"/>
      <c r="N17" s="8"/>
      <c r="O17" s="176"/>
      <c r="P17" s="551">
        <v>4</v>
      </c>
      <c r="Q17" s="8">
        <v>4</v>
      </c>
      <c r="R17" s="8">
        <v>4</v>
      </c>
      <c r="S17" s="550"/>
      <c r="T17" s="610">
        <f>SUM(C17:R17)/11</f>
        <v>3.909090909090909</v>
      </c>
      <c r="U17" s="8"/>
      <c r="V17" s="8">
        <v>82</v>
      </c>
      <c r="W17" s="8">
        <v>24</v>
      </c>
      <c r="X17" s="8">
        <v>58</v>
      </c>
    </row>
    <row r="18" spans="1:24" s="10" customFormat="1" ht="11.25">
      <c r="A18" s="27">
        <v>14</v>
      </c>
      <c r="B18" s="27">
        <v>1987</v>
      </c>
      <c r="C18" s="554" t="s">
        <v>379</v>
      </c>
      <c r="D18" s="27">
        <v>3</v>
      </c>
      <c r="E18" s="554">
        <v>2</v>
      </c>
      <c r="F18" s="554">
        <v>2</v>
      </c>
      <c r="G18" s="554" t="s">
        <v>379</v>
      </c>
      <c r="H18" s="554">
        <v>2</v>
      </c>
      <c r="I18" s="554">
        <v>2</v>
      </c>
      <c r="J18" s="554" t="s">
        <v>379</v>
      </c>
      <c r="K18" s="27"/>
      <c r="L18" s="8"/>
      <c r="M18" s="8"/>
      <c r="N18" s="8"/>
      <c r="O18" s="176"/>
      <c r="P18" s="555" t="s">
        <v>378</v>
      </c>
      <c r="Q18" s="553" t="s">
        <v>378</v>
      </c>
      <c r="R18" s="553" t="s">
        <v>378</v>
      </c>
      <c r="S18" s="550"/>
      <c r="T18" s="610">
        <f>SUM(C18:R18)/11</f>
        <v>1</v>
      </c>
      <c r="U18" s="8"/>
      <c r="V18" s="8">
        <v>344</v>
      </c>
      <c r="W18" s="8"/>
      <c r="X18" s="8">
        <v>344</v>
      </c>
    </row>
    <row r="19" spans="1:24" s="10" customFormat="1" ht="11.25">
      <c r="A19" s="27">
        <v>15</v>
      </c>
      <c r="B19" s="27">
        <v>609</v>
      </c>
      <c r="C19" s="552">
        <v>3</v>
      </c>
      <c r="D19" s="27">
        <v>3</v>
      </c>
      <c r="E19" s="27">
        <v>3</v>
      </c>
      <c r="F19" s="27">
        <v>4</v>
      </c>
      <c r="G19" s="27">
        <v>5</v>
      </c>
      <c r="H19" s="27">
        <v>4</v>
      </c>
      <c r="I19" s="27">
        <v>5</v>
      </c>
      <c r="J19" s="27">
        <v>5</v>
      </c>
      <c r="K19" s="27"/>
      <c r="L19" s="8"/>
      <c r="M19" s="8"/>
      <c r="N19" s="8"/>
      <c r="O19" s="176"/>
      <c r="P19" s="551">
        <v>4</v>
      </c>
      <c r="Q19" s="8">
        <v>4</v>
      </c>
      <c r="R19" s="8">
        <v>4</v>
      </c>
      <c r="S19" s="550"/>
      <c r="T19" s="610">
        <f>SUM(C19:R19)/11</f>
        <v>4</v>
      </c>
      <c r="U19" s="8"/>
      <c r="V19" s="8">
        <v>57</v>
      </c>
      <c r="W19" s="8">
        <v>11</v>
      </c>
      <c r="X19" s="8">
        <v>46</v>
      </c>
    </row>
    <row r="20" spans="1:24" s="10" customFormat="1" ht="11.25">
      <c r="A20" s="27">
        <v>16</v>
      </c>
      <c r="B20" s="27">
        <v>616</v>
      </c>
      <c r="C20" s="552">
        <v>4</v>
      </c>
      <c r="D20" s="27">
        <v>5</v>
      </c>
      <c r="E20" s="27">
        <v>5</v>
      </c>
      <c r="F20" s="27">
        <v>4</v>
      </c>
      <c r="G20" s="27">
        <v>5</v>
      </c>
      <c r="H20" s="27">
        <v>4</v>
      </c>
      <c r="I20" s="27">
        <v>5</v>
      </c>
      <c r="J20" s="27">
        <v>4</v>
      </c>
      <c r="K20" s="27"/>
      <c r="L20" s="8"/>
      <c r="M20" s="8"/>
      <c r="N20" s="8"/>
      <c r="O20" s="176"/>
      <c r="P20" s="551">
        <v>4</v>
      </c>
      <c r="Q20" s="8">
        <v>5</v>
      </c>
      <c r="R20" s="8">
        <v>5</v>
      </c>
      <c r="S20" s="550"/>
      <c r="T20" s="610">
        <f>SUM(C20:R20)/11</f>
        <v>4.545454545454546</v>
      </c>
      <c r="U20" s="8"/>
      <c r="V20" s="8">
        <v>36</v>
      </c>
      <c r="W20" s="8">
        <v>12</v>
      </c>
      <c r="X20" s="8">
        <v>24</v>
      </c>
    </row>
    <row r="21" spans="1:24" s="10" customFormat="1" ht="11.25">
      <c r="A21" s="27">
        <v>17</v>
      </c>
      <c r="B21" s="27">
        <v>1589</v>
      </c>
      <c r="C21" s="552">
        <v>4</v>
      </c>
      <c r="D21" s="27">
        <v>4</v>
      </c>
      <c r="E21" s="27">
        <v>3</v>
      </c>
      <c r="F21" s="553">
        <v>2</v>
      </c>
      <c r="G21" s="27">
        <v>5</v>
      </c>
      <c r="H21" s="553">
        <v>2</v>
      </c>
      <c r="I21" s="553">
        <v>2</v>
      </c>
      <c r="J21" s="27">
        <v>5</v>
      </c>
      <c r="K21" s="27"/>
      <c r="L21" s="8"/>
      <c r="M21" s="8"/>
      <c r="N21" s="8"/>
      <c r="O21" s="176"/>
      <c r="P21" s="551">
        <v>3</v>
      </c>
      <c r="Q21" s="553" t="s">
        <v>378</v>
      </c>
      <c r="R21" s="8">
        <v>5</v>
      </c>
      <c r="S21" s="550"/>
      <c r="T21" s="610">
        <f>SUM(C21:R21)/11</f>
        <v>3.1818181818181817</v>
      </c>
      <c r="U21" s="8"/>
      <c r="V21" s="8">
        <v>32</v>
      </c>
      <c r="W21" s="8"/>
      <c r="X21" s="8">
        <v>32</v>
      </c>
    </row>
    <row r="22" spans="1:24" s="10" customFormat="1" ht="11.25">
      <c r="A22" s="27">
        <v>18</v>
      </c>
      <c r="B22" s="27">
        <v>2338</v>
      </c>
      <c r="C22" s="552">
        <v>4</v>
      </c>
      <c r="D22" s="27">
        <v>5</v>
      </c>
      <c r="E22" s="27">
        <v>5</v>
      </c>
      <c r="F22" s="553">
        <v>2</v>
      </c>
      <c r="G22" s="27">
        <v>5</v>
      </c>
      <c r="H22" s="553">
        <v>2</v>
      </c>
      <c r="I22" s="553">
        <v>2</v>
      </c>
      <c r="J22" s="27">
        <v>4</v>
      </c>
      <c r="K22" s="27"/>
      <c r="L22" s="8"/>
      <c r="M22" s="8"/>
      <c r="N22" s="8"/>
      <c r="O22" s="176"/>
      <c r="P22" s="555" t="s">
        <v>378</v>
      </c>
      <c r="Q22" s="8">
        <v>3</v>
      </c>
      <c r="R22" s="8">
        <v>5</v>
      </c>
      <c r="S22" s="550"/>
      <c r="T22" s="610">
        <f>SUM(C22:R22)/11</f>
        <v>3.3636363636363638</v>
      </c>
      <c r="U22" s="8"/>
      <c r="V22" s="8"/>
      <c r="W22" s="8"/>
      <c r="X22" s="8"/>
    </row>
    <row r="23" spans="1:24" s="10" customFormat="1" ht="11.25">
      <c r="A23" s="27">
        <v>19</v>
      </c>
      <c r="B23" s="27">
        <v>617</v>
      </c>
      <c r="C23" s="552">
        <v>3</v>
      </c>
      <c r="D23" s="553" t="s">
        <v>379</v>
      </c>
      <c r="E23" s="553">
        <v>2</v>
      </c>
      <c r="F23" s="27">
        <v>3</v>
      </c>
      <c r="G23" s="553">
        <v>2</v>
      </c>
      <c r="H23" s="553">
        <v>2</v>
      </c>
      <c r="I23" s="553">
        <v>2</v>
      </c>
      <c r="J23" s="27">
        <v>5</v>
      </c>
      <c r="K23" s="27"/>
      <c r="L23" s="8"/>
      <c r="M23" s="8"/>
      <c r="N23" s="8"/>
      <c r="O23" s="176"/>
      <c r="P23" s="551">
        <v>3</v>
      </c>
      <c r="Q23" s="553" t="s">
        <v>378</v>
      </c>
      <c r="R23" s="8">
        <v>4</v>
      </c>
      <c r="S23" s="550"/>
      <c r="T23" s="610">
        <f>SUM(C23:R23)/11</f>
        <v>2.3636363636363638</v>
      </c>
      <c r="U23" s="8"/>
      <c r="V23" s="8">
        <v>192</v>
      </c>
      <c r="W23" s="8"/>
      <c r="X23" s="8">
        <v>192</v>
      </c>
    </row>
    <row r="24" spans="1:24" s="10" customFormat="1" ht="11.25">
      <c r="A24" s="27">
        <v>20</v>
      </c>
      <c r="B24" s="27">
        <v>622</v>
      </c>
      <c r="C24" s="552">
        <v>3</v>
      </c>
      <c r="D24" s="27">
        <v>3</v>
      </c>
      <c r="E24" s="27">
        <v>3</v>
      </c>
      <c r="F24" s="27">
        <v>3</v>
      </c>
      <c r="G24" s="27">
        <v>5</v>
      </c>
      <c r="H24" s="553">
        <v>2</v>
      </c>
      <c r="I24" s="27">
        <v>3</v>
      </c>
      <c r="J24" s="27">
        <v>5</v>
      </c>
      <c r="K24" s="27"/>
      <c r="L24" s="8"/>
      <c r="M24" s="8"/>
      <c r="N24" s="8"/>
      <c r="O24" s="176"/>
      <c r="P24" s="551">
        <v>4</v>
      </c>
      <c r="Q24" s="8">
        <v>3</v>
      </c>
      <c r="R24" s="8">
        <v>4</v>
      </c>
      <c r="S24" s="550"/>
      <c r="T24" s="610">
        <f>SUM(C24:R24)/11</f>
        <v>3.4545454545454546</v>
      </c>
      <c r="U24" s="8"/>
      <c r="V24" s="8">
        <v>27</v>
      </c>
      <c r="W24" s="8"/>
      <c r="X24" s="8">
        <v>27</v>
      </c>
    </row>
    <row r="25" spans="1:24" s="10" customFormat="1" ht="11.25">
      <c r="A25" s="27">
        <v>21</v>
      </c>
      <c r="B25" s="27">
        <v>630</v>
      </c>
      <c r="C25" s="552">
        <v>5</v>
      </c>
      <c r="D25" s="27">
        <v>5</v>
      </c>
      <c r="E25" s="27">
        <v>4</v>
      </c>
      <c r="F25" s="27">
        <v>3</v>
      </c>
      <c r="G25" s="27">
        <v>5</v>
      </c>
      <c r="H25" s="27">
        <v>4</v>
      </c>
      <c r="I25" s="27">
        <v>4</v>
      </c>
      <c r="J25" s="27">
        <v>5</v>
      </c>
      <c r="K25" s="27"/>
      <c r="L25" s="8"/>
      <c r="M25" s="8"/>
      <c r="N25" s="8"/>
      <c r="O25" s="176"/>
      <c r="P25" s="551">
        <v>4</v>
      </c>
      <c r="Q25" s="8">
        <v>4</v>
      </c>
      <c r="R25" s="8">
        <v>5</v>
      </c>
      <c r="S25" s="550"/>
      <c r="T25" s="610">
        <f>SUM(C25:R25)/11</f>
        <v>4.363636363636363</v>
      </c>
      <c r="U25" s="8"/>
      <c r="V25" s="8">
        <v>49</v>
      </c>
      <c r="W25" s="8"/>
      <c r="X25" s="8">
        <v>49</v>
      </c>
    </row>
    <row r="26" spans="1:24" s="10" customFormat="1" ht="12" thickBot="1">
      <c r="A26" s="27">
        <v>22</v>
      </c>
      <c r="B26" s="27">
        <v>634</v>
      </c>
      <c r="C26" s="552">
        <v>3</v>
      </c>
      <c r="D26" s="27">
        <v>4</v>
      </c>
      <c r="E26" s="27">
        <v>4</v>
      </c>
      <c r="F26" s="27">
        <v>3</v>
      </c>
      <c r="G26" s="27">
        <v>5</v>
      </c>
      <c r="H26" s="553">
        <v>2</v>
      </c>
      <c r="I26" s="27">
        <v>4</v>
      </c>
      <c r="J26" s="27">
        <v>4</v>
      </c>
      <c r="K26" s="27"/>
      <c r="L26" s="8"/>
      <c r="M26" s="8"/>
      <c r="N26" s="8"/>
      <c r="O26" s="176"/>
      <c r="P26" s="551">
        <v>3</v>
      </c>
      <c r="Q26" s="8">
        <v>3</v>
      </c>
      <c r="R26" s="8">
        <v>5</v>
      </c>
      <c r="S26" s="550"/>
      <c r="T26" s="610">
        <f>SUM(C26:R26)/11</f>
        <v>3.6363636363636362</v>
      </c>
      <c r="U26" s="8"/>
      <c r="V26" s="8">
        <v>9</v>
      </c>
      <c r="W26" s="8"/>
      <c r="X26" s="8">
        <v>9</v>
      </c>
    </row>
    <row r="27" spans="1:24" s="10" customFormat="1" ht="12" thickBot="1">
      <c r="A27" s="535"/>
      <c r="B27" s="568" t="s">
        <v>60</v>
      </c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6"/>
      <c r="P27" s="535"/>
      <c r="Q27" s="532"/>
      <c r="R27" s="532"/>
      <c r="S27" s="531"/>
      <c r="T27" s="597">
        <f>SUM(T5:T26)</f>
        <v>79.0909090909091</v>
      </c>
      <c r="U27" s="532"/>
      <c r="V27" s="532">
        <f>SUM(V5:V26)</f>
        <v>1635</v>
      </c>
      <c r="W27" s="532">
        <f>SUM(W5:W26)</f>
        <v>116</v>
      </c>
      <c r="X27" s="531">
        <f>SUM(X5:X26)</f>
        <v>1519</v>
      </c>
    </row>
    <row r="28" spans="1:24" ht="14.25" customHeight="1" thickBot="1">
      <c r="A28" s="1"/>
      <c r="X28" s="530">
        <v>454</v>
      </c>
    </row>
    <row r="29" spans="1:24" ht="11.25" customHeight="1">
      <c r="A29" s="5"/>
      <c r="B29" s="529" t="s">
        <v>505</v>
      </c>
      <c r="C29" t="s">
        <v>504</v>
      </c>
      <c r="G29" s="10"/>
      <c r="J29" s="528" t="s">
        <v>394</v>
      </c>
      <c r="K29" s="528"/>
      <c r="L29" s="528"/>
      <c r="M29" s="528"/>
      <c r="N29" s="528"/>
      <c r="O29" s="528"/>
      <c r="P29" s="528"/>
      <c r="Q29" s="528"/>
      <c r="R29" s="528" t="s">
        <v>503</v>
      </c>
      <c r="S29" s="528"/>
      <c r="T29" s="528"/>
      <c r="U29" s="528"/>
      <c r="V29" s="528"/>
      <c r="W29" s="528"/>
      <c r="X29" s="25"/>
    </row>
    <row r="30" spans="1:24" ht="15.75" customHeight="1">
      <c r="A30" s="1"/>
      <c r="B30" s="527" t="s">
        <v>502</v>
      </c>
      <c r="C30" s="527"/>
      <c r="E30" s="528" t="s">
        <v>501</v>
      </c>
      <c r="F30" s="528"/>
      <c r="G30" s="528"/>
      <c r="H30" s="528"/>
      <c r="I30" s="528"/>
      <c r="J30" s="528"/>
      <c r="K30" s="528"/>
      <c r="L30" s="528"/>
      <c r="M30" s="528"/>
      <c r="N30" s="528"/>
      <c r="O30" s="528" t="s">
        <v>500</v>
      </c>
      <c r="P30" s="528"/>
      <c r="Q30" s="528"/>
      <c r="R30" s="528"/>
      <c r="S30" s="528"/>
      <c r="T30" s="528"/>
      <c r="U30" s="528"/>
      <c r="V30" s="528"/>
      <c r="W30" s="528"/>
      <c r="X30" s="25"/>
    </row>
    <row r="31" spans="1:24" ht="14.25" customHeight="1">
      <c r="A31" s="1"/>
      <c r="B31" s="441" t="s">
        <v>499</v>
      </c>
      <c r="C31" s="527"/>
      <c r="D31" s="527"/>
      <c r="E31" s="527"/>
      <c r="F31" s="527"/>
      <c r="G31" t="s">
        <v>498</v>
      </c>
      <c r="X31" s="25"/>
    </row>
    <row r="32" spans="1:24" ht="8.25" customHeight="1">
      <c r="A32" s="1"/>
      <c r="X32" s="25"/>
    </row>
    <row r="33" spans="1:24" ht="11.25" customHeight="1">
      <c r="A33" s="3"/>
      <c r="B33" s="4" t="s">
        <v>368</v>
      </c>
      <c r="C33" s="4"/>
      <c r="D33" s="4"/>
      <c r="E33" s="472" t="s">
        <v>367</v>
      </c>
      <c r="F33" s="472"/>
      <c r="G33" s="472"/>
      <c r="H33" s="472"/>
      <c r="I33" s="472"/>
      <c r="J33" s="472"/>
      <c r="K33" s="472"/>
      <c r="L33" s="472"/>
      <c r="M33" s="472"/>
      <c r="N33" s="4"/>
      <c r="O33" s="4"/>
      <c r="P33" s="472" t="s">
        <v>366</v>
      </c>
      <c r="Q33" s="472"/>
      <c r="R33" s="472"/>
      <c r="S33" s="472"/>
      <c r="T33" s="472"/>
      <c r="U33" s="472"/>
      <c r="V33" s="472"/>
      <c r="W33" s="472"/>
      <c r="X33" s="526"/>
    </row>
  </sheetData>
  <sheetProtection/>
  <mergeCells count="19">
    <mergeCell ref="A1:X1"/>
    <mergeCell ref="A2:X2"/>
    <mergeCell ref="A3:A4"/>
    <mergeCell ref="B3:B4"/>
    <mergeCell ref="C3:O3"/>
    <mergeCell ref="P3:S3"/>
    <mergeCell ref="T3:T4"/>
    <mergeCell ref="U3:U4"/>
    <mergeCell ref="V3:V4"/>
    <mergeCell ref="W3:W4"/>
    <mergeCell ref="B31:F31"/>
    <mergeCell ref="E33:M33"/>
    <mergeCell ref="P33:W33"/>
    <mergeCell ref="X3:X4"/>
    <mergeCell ref="J29:Q29"/>
    <mergeCell ref="R29:W29"/>
    <mergeCell ref="B30:C30"/>
    <mergeCell ref="E30:N30"/>
    <mergeCell ref="O30:W3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1"/>
  <sheetViews>
    <sheetView zoomScale="110" zoomScaleNormal="110" zoomScalePageLayoutView="0" workbookViewId="0" topLeftCell="A1">
      <selection activeCell="B19" sqref="B19:F19"/>
    </sheetView>
  </sheetViews>
  <sheetFormatPr defaultColWidth="9.00390625" defaultRowHeight="12.75"/>
  <cols>
    <col min="1" max="1" width="2.75390625" style="0" customWidth="1"/>
    <col min="2" max="2" width="28.375" style="0" customWidth="1"/>
    <col min="3" max="3" width="3.625" style="0" customWidth="1"/>
    <col min="4" max="6" width="3.25390625" style="0" customWidth="1"/>
    <col min="7" max="7" width="3.625" style="0" customWidth="1"/>
    <col min="8" max="8" width="3.75390625" style="0" customWidth="1"/>
    <col min="9" max="9" width="3.625" style="0" customWidth="1"/>
    <col min="10" max="10" width="3.375" style="0" customWidth="1"/>
    <col min="11" max="11" width="3.75390625" style="0" customWidth="1"/>
    <col min="12" max="12" width="3.625" style="0" customWidth="1"/>
    <col min="13" max="14" width="3.375" style="0" customWidth="1"/>
    <col min="15" max="17" width="3.625" style="0" customWidth="1"/>
    <col min="18" max="19" width="3.25390625" style="0" customWidth="1"/>
    <col min="20" max="20" width="3.625" style="0" customWidth="1"/>
    <col min="21" max="21" width="4.125" style="0" customWidth="1"/>
    <col min="22" max="22" width="6.125" style="0" customWidth="1"/>
    <col min="23" max="23" width="4.375" style="0" customWidth="1"/>
    <col min="24" max="24" width="4.25390625" style="0" customWidth="1"/>
    <col min="25" max="25" width="4.625" style="0" customWidth="1"/>
  </cols>
  <sheetData>
    <row r="1" spans="1:25" ht="31.5" customHeight="1">
      <c r="A1" s="516" t="s">
        <v>517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8"/>
    </row>
    <row r="2" spans="1:25" ht="13.5" thickBo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8"/>
      <c r="Q2" s="438"/>
      <c r="R2" s="438"/>
      <c r="S2" s="438"/>
      <c r="T2" s="438"/>
      <c r="U2" s="438"/>
      <c r="V2" s="437"/>
      <c r="W2" s="437"/>
      <c r="X2" s="437"/>
      <c r="Y2" s="457"/>
    </row>
    <row r="3" spans="1:25" ht="37.5" customHeight="1">
      <c r="A3" s="458" t="s">
        <v>0</v>
      </c>
      <c r="B3" s="460" t="s">
        <v>1</v>
      </c>
      <c r="C3" s="516" t="s">
        <v>7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66" t="s">
        <v>8</v>
      </c>
      <c r="Q3" s="565"/>
      <c r="R3" s="565"/>
      <c r="S3" s="565"/>
      <c r="T3" s="564"/>
      <c r="U3" s="581" t="s">
        <v>5</v>
      </c>
      <c r="V3" s="562" t="s">
        <v>6</v>
      </c>
      <c r="W3" s="510" t="s">
        <v>4</v>
      </c>
      <c r="X3" s="510" t="s">
        <v>3</v>
      </c>
      <c r="Y3" s="510" t="s">
        <v>2</v>
      </c>
    </row>
    <row r="4" spans="1:25" ht="145.5" customHeight="1">
      <c r="A4" s="459"/>
      <c r="B4" s="461"/>
      <c r="C4" s="559" t="s">
        <v>516</v>
      </c>
      <c r="D4" s="559" t="s">
        <v>67</v>
      </c>
      <c r="E4" s="559" t="s">
        <v>117</v>
      </c>
      <c r="F4" s="559" t="s">
        <v>387</v>
      </c>
      <c r="G4" s="559" t="s">
        <v>515</v>
      </c>
      <c r="H4" s="559" t="s">
        <v>383</v>
      </c>
      <c r="I4" s="559"/>
      <c r="J4" s="559"/>
      <c r="K4" s="559"/>
      <c r="L4" s="559"/>
      <c r="M4" s="559"/>
      <c r="N4" s="559"/>
      <c r="O4" s="561"/>
      <c r="P4" s="560" t="s">
        <v>380</v>
      </c>
      <c r="Q4" s="559" t="s">
        <v>514</v>
      </c>
      <c r="R4" s="559" t="s">
        <v>381</v>
      </c>
      <c r="S4" s="561" t="s">
        <v>513</v>
      </c>
      <c r="T4" s="558" t="s">
        <v>512</v>
      </c>
      <c r="U4" s="580"/>
      <c r="V4" s="556"/>
      <c r="W4" s="511"/>
      <c r="X4" s="511"/>
      <c r="Y4" s="511"/>
    </row>
    <row r="5" spans="1:25" s="10" customFormat="1" ht="11.25">
      <c r="A5" s="27">
        <v>1</v>
      </c>
      <c r="B5" s="27">
        <v>744</v>
      </c>
      <c r="C5" s="27">
        <v>4</v>
      </c>
      <c r="D5" s="27">
        <v>5</v>
      </c>
      <c r="E5" s="27">
        <v>4</v>
      </c>
      <c r="F5" s="27">
        <v>4</v>
      </c>
      <c r="G5" s="27">
        <v>4</v>
      </c>
      <c r="H5" s="27">
        <v>5</v>
      </c>
      <c r="I5" s="27"/>
      <c r="J5" s="27"/>
      <c r="K5" s="8"/>
      <c r="L5" s="8"/>
      <c r="M5" s="8"/>
      <c r="N5" s="8"/>
      <c r="O5" s="176"/>
      <c r="P5" s="551">
        <v>5</v>
      </c>
      <c r="Q5" s="8">
        <v>4</v>
      </c>
      <c r="R5" s="8">
        <v>4</v>
      </c>
      <c r="S5" s="176">
        <v>5</v>
      </c>
      <c r="T5" s="550">
        <v>5</v>
      </c>
      <c r="U5" s="584">
        <f>SUM(C5:T5)/11</f>
        <v>4.454545454545454</v>
      </c>
      <c r="V5" s="99"/>
      <c r="W5" s="8">
        <v>60</v>
      </c>
      <c r="X5" s="8"/>
      <c r="Y5" s="8">
        <v>60</v>
      </c>
    </row>
    <row r="6" spans="1:25" s="10" customFormat="1" ht="11.25">
      <c r="A6" s="27">
        <v>2</v>
      </c>
      <c r="B6" s="27">
        <v>1417</v>
      </c>
      <c r="C6" s="27">
        <v>4</v>
      </c>
      <c r="D6" s="27">
        <v>4</v>
      </c>
      <c r="E6" s="27">
        <v>4</v>
      </c>
      <c r="F6" s="27">
        <v>4</v>
      </c>
      <c r="G6" s="27">
        <v>5</v>
      </c>
      <c r="H6" s="27">
        <v>4</v>
      </c>
      <c r="I6" s="27"/>
      <c r="J6" s="27"/>
      <c r="K6" s="8"/>
      <c r="L6" s="8"/>
      <c r="M6" s="8"/>
      <c r="N6" s="8"/>
      <c r="O6" s="176"/>
      <c r="P6" s="551">
        <v>5</v>
      </c>
      <c r="Q6" s="8">
        <v>4</v>
      </c>
      <c r="R6" s="8">
        <v>4</v>
      </c>
      <c r="S6" s="176">
        <v>5</v>
      </c>
      <c r="T6" s="550">
        <v>5</v>
      </c>
      <c r="U6" s="584">
        <f>SUM(C6:T6)/11</f>
        <v>4.363636363636363</v>
      </c>
      <c r="V6" s="99"/>
      <c r="W6" s="8">
        <v>14</v>
      </c>
      <c r="X6" s="8"/>
      <c r="Y6" s="8">
        <v>14</v>
      </c>
    </row>
    <row r="7" spans="1:25" s="10" customFormat="1" ht="11.25">
      <c r="A7" s="27">
        <v>3</v>
      </c>
      <c r="B7" s="27">
        <v>1268</v>
      </c>
      <c r="C7" s="27">
        <v>5</v>
      </c>
      <c r="D7" s="27">
        <v>4</v>
      </c>
      <c r="E7" s="27">
        <v>4</v>
      </c>
      <c r="F7" s="27">
        <v>4</v>
      </c>
      <c r="G7" s="27">
        <v>4</v>
      </c>
      <c r="H7" s="27">
        <v>4</v>
      </c>
      <c r="I7" s="27"/>
      <c r="J7" s="27"/>
      <c r="K7" s="8"/>
      <c r="L7" s="8"/>
      <c r="M7" s="8"/>
      <c r="N7" s="8"/>
      <c r="O7" s="176"/>
      <c r="P7" s="551">
        <v>5</v>
      </c>
      <c r="Q7" s="8">
        <v>4</v>
      </c>
      <c r="R7" s="8">
        <v>4</v>
      </c>
      <c r="S7" s="176">
        <v>4</v>
      </c>
      <c r="T7" s="550">
        <v>5</v>
      </c>
      <c r="U7" s="584">
        <f>SUM(C7:T7)/11</f>
        <v>4.2727272727272725</v>
      </c>
      <c r="V7" s="99"/>
      <c r="W7" s="8">
        <v>14</v>
      </c>
      <c r="X7" s="8"/>
      <c r="Y7" s="8">
        <v>14</v>
      </c>
    </row>
    <row r="8" spans="1:25" s="10" customFormat="1" ht="11.25">
      <c r="A8" s="27">
        <v>4</v>
      </c>
      <c r="B8" s="27">
        <v>751</v>
      </c>
      <c r="C8" s="27">
        <v>3</v>
      </c>
      <c r="D8" s="27">
        <v>3</v>
      </c>
      <c r="E8" s="27">
        <v>3</v>
      </c>
      <c r="F8" s="553">
        <v>2</v>
      </c>
      <c r="G8" s="553">
        <v>2</v>
      </c>
      <c r="H8" s="27">
        <v>4</v>
      </c>
      <c r="I8" s="27"/>
      <c r="J8" s="579"/>
      <c r="K8" s="8"/>
      <c r="L8" s="8"/>
      <c r="M8" s="8"/>
      <c r="N8" s="8"/>
      <c r="O8" s="176"/>
      <c r="P8" s="551">
        <v>3</v>
      </c>
      <c r="Q8" s="8">
        <v>4</v>
      </c>
      <c r="R8" s="8">
        <v>4</v>
      </c>
      <c r="S8" s="586">
        <v>2</v>
      </c>
      <c r="T8" s="550">
        <v>4</v>
      </c>
      <c r="U8" s="584">
        <f>SUM(C8:T8)/11</f>
        <v>3.090909090909091</v>
      </c>
      <c r="V8" s="99">
        <v>2</v>
      </c>
      <c r="W8" s="8">
        <v>118</v>
      </c>
      <c r="X8" s="8">
        <v>60</v>
      </c>
      <c r="Y8" s="8">
        <v>58</v>
      </c>
    </row>
    <row r="9" spans="1:25" s="10" customFormat="1" ht="11.25">
      <c r="A9" s="27">
        <v>5</v>
      </c>
      <c r="B9" s="27">
        <v>753</v>
      </c>
      <c r="C9" s="27">
        <v>4</v>
      </c>
      <c r="D9" s="27">
        <v>4</v>
      </c>
      <c r="E9" s="27">
        <v>4</v>
      </c>
      <c r="F9" s="27">
        <v>4</v>
      </c>
      <c r="G9" s="27">
        <v>5</v>
      </c>
      <c r="H9" s="27">
        <v>5</v>
      </c>
      <c r="I9" s="27"/>
      <c r="J9" s="27"/>
      <c r="K9" s="8"/>
      <c r="L9" s="8"/>
      <c r="M9" s="8"/>
      <c r="N9" s="8"/>
      <c r="O9" s="176"/>
      <c r="P9" s="551">
        <v>5</v>
      </c>
      <c r="Q9" s="8">
        <v>5</v>
      </c>
      <c r="R9" s="8">
        <v>3</v>
      </c>
      <c r="S9" s="176">
        <v>5</v>
      </c>
      <c r="T9" s="550">
        <v>5</v>
      </c>
      <c r="U9" s="584">
        <f>SUM(C9:T9)/11</f>
        <v>4.454545454545454</v>
      </c>
      <c r="V9" s="99"/>
      <c r="W9" s="8">
        <v>12</v>
      </c>
      <c r="X9" s="8"/>
      <c r="Y9" s="8">
        <v>12</v>
      </c>
    </row>
    <row r="10" spans="1:25" s="10" customFormat="1" ht="11.25">
      <c r="A10" s="27">
        <v>6</v>
      </c>
      <c r="B10" s="27">
        <v>1279</v>
      </c>
      <c r="C10" s="27">
        <v>5</v>
      </c>
      <c r="D10" s="27">
        <v>4</v>
      </c>
      <c r="E10" s="27">
        <v>4</v>
      </c>
      <c r="F10" s="27">
        <v>5</v>
      </c>
      <c r="G10" s="27">
        <v>5</v>
      </c>
      <c r="H10" s="27">
        <v>5</v>
      </c>
      <c r="I10" s="27"/>
      <c r="J10" s="27"/>
      <c r="K10" s="8"/>
      <c r="L10" s="8"/>
      <c r="M10" s="8"/>
      <c r="N10" s="8"/>
      <c r="O10" s="176"/>
      <c r="P10" s="551">
        <v>5</v>
      </c>
      <c r="Q10" s="8">
        <v>4</v>
      </c>
      <c r="R10" s="8">
        <v>5</v>
      </c>
      <c r="S10" s="176">
        <v>5</v>
      </c>
      <c r="T10" s="550">
        <v>5</v>
      </c>
      <c r="U10" s="584">
        <f>SUM(C10:T10)/11</f>
        <v>4.7272727272727275</v>
      </c>
      <c r="V10" s="99"/>
      <c r="W10" s="8">
        <v>8</v>
      </c>
      <c r="X10" s="8"/>
      <c r="Y10" s="8">
        <v>8</v>
      </c>
    </row>
    <row r="11" spans="1:25" s="10" customFormat="1" ht="11.25">
      <c r="A11" s="27">
        <v>7</v>
      </c>
      <c r="B11" s="27">
        <v>782</v>
      </c>
      <c r="C11" s="27">
        <v>4</v>
      </c>
      <c r="D11" s="27">
        <v>4</v>
      </c>
      <c r="E11" s="27">
        <v>4</v>
      </c>
      <c r="F11" s="27">
        <v>3</v>
      </c>
      <c r="G11" s="27">
        <v>3</v>
      </c>
      <c r="H11" s="27">
        <v>3</v>
      </c>
      <c r="I11" s="27"/>
      <c r="J11" s="579"/>
      <c r="K11" s="8"/>
      <c r="L11" s="8"/>
      <c r="M11" s="8"/>
      <c r="N11" s="8"/>
      <c r="O11" s="176"/>
      <c r="P11" s="551">
        <v>4</v>
      </c>
      <c r="Q11" s="8">
        <v>3</v>
      </c>
      <c r="R11" s="8">
        <v>4</v>
      </c>
      <c r="S11" s="586" t="s">
        <v>378</v>
      </c>
      <c r="T11" s="550">
        <v>3</v>
      </c>
      <c r="U11" s="584">
        <f>SUM(C11:T11)/11</f>
        <v>3.1818181818181817</v>
      </c>
      <c r="V11" s="99">
        <v>2</v>
      </c>
      <c r="W11" s="8">
        <v>82</v>
      </c>
      <c r="X11" s="8">
        <v>54</v>
      </c>
      <c r="Y11" s="8">
        <v>28</v>
      </c>
    </row>
    <row r="12" spans="1:25" s="10" customFormat="1" ht="11.25">
      <c r="A12" s="27">
        <v>8</v>
      </c>
      <c r="B12" s="27">
        <v>2378</v>
      </c>
      <c r="C12" s="27">
        <v>4</v>
      </c>
      <c r="D12" s="27">
        <v>4</v>
      </c>
      <c r="E12" s="27">
        <v>4</v>
      </c>
      <c r="F12" s="27">
        <v>3</v>
      </c>
      <c r="G12" s="27">
        <v>3</v>
      </c>
      <c r="H12" s="27">
        <v>5</v>
      </c>
      <c r="I12" s="27"/>
      <c r="J12" s="579"/>
      <c r="K12" s="8"/>
      <c r="L12" s="8"/>
      <c r="M12" s="8"/>
      <c r="N12" s="8"/>
      <c r="O12" s="176"/>
      <c r="P12" s="551">
        <v>5</v>
      </c>
      <c r="Q12" s="8">
        <v>4</v>
      </c>
      <c r="R12" s="8">
        <v>5</v>
      </c>
      <c r="S12" s="586" t="s">
        <v>378</v>
      </c>
      <c r="T12" s="550">
        <v>4</v>
      </c>
      <c r="U12" s="584">
        <f>SUM(C12:T12)/11</f>
        <v>3.727272727272727</v>
      </c>
      <c r="V12" s="99"/>
      <c r="W12" s="8">
        <v>94</v>
      </c>
      <c r="X12" s="8">
        <v>78</v>
      </c>
      <c r="Y12" s="8">
        <v>16</v>
      </c>
    </row>
    <row r="13" spans="1:25" s="10" customFormat="1" ht="11.25">
      <c r="A13" s="27">
        <v>9</v>
      </c>
      <c r="B13" s="27">
        <v>779</v>
      </c>
      <c r="C13" s="27">
        <v>3</v>
      </c>
      <c r="D13" s="27">
        <v>4</v>
      </c>
      <c r="E13" s="553">
        <v>2</v>
      </c>
      <c r="F13" s="27">
        <v>3</v>
      </c>
      <c r="G13" s="27">
        <v>3</v>
      </c>
      <c r="H13" s="27">
        <v>3</v>
      </c>
      <c r="I13" s="27"/>
      <c r="J13" s="579"/>
      <c r="K13" s="8"/>
      <c r="L13" s="8"/>
      <c r="M13" s="8"/>
      <c r="N13" s="8"/>
      <c r="O13" s="176"/>
      <c r="P13" s="551">
        <v>3</v>
      </c>
      <c r="Q13" s="8">
        <v>3</v>
      </c>
      <c r="R13" s="8">
        <v>4</v>
      </c>
      <c r="S13" s="176">
        <v>4</v>
      </c>
      <c r="T13" s="550">
        <v>4</v>
      </c>
      <c r="U13" s="584">
        <f>SUM(C13:T13)/11</f>
        <v>3.272727272727273</v>
      </c>
      <c r="V13" s="99"/>
      <c r="W13" s="8">
        <v>148</v>
      </c>
      <c r="X13" s="8"/>
      <c r="Y13" s="8">
        <v>148</v>
      </c>
    </row>
    <row r="14" spans="1:25" s="10" customFormat="1" ht="12" thickBot="1">
      <c r="A14" s="546">
        <v>10</v>
      </c>
      <c r="B14" s="546">
        <v>765</v>
      </c>
      <c r="C14" s="546">
        <v>4</v>
      </c>
      <c r="D14" s="546">
        <v>4</v>
      </c>
      <c r="E14" s="546">
        <v>4</v>
      </c>
      <c r="F14" s="546">
        <v>4</v>
      </c>
      <c r="G14" s="546">
        <v>3</v>
      </c>
      <c r="H14" s="546">
        <v>4</v>
      </c>
      <c r="I14" s="546"/>
      <c r="J14" s="546"/>
      <c r="K14" s="540"/>
      <c r="L14" s="540"/>
      <c r="M14" s="540"/>
      <c r="N14" s="540"/>
      <c r="O14" s="545"/>
      <c r="P14" s="544">
        <v>4</v>
      </c>
      <c r="Q14" s="540">
        <v>4</v>
      </c>
      <c r="R14" s="540">
        <v>4</v>
      </c>
      <c r="S14" s="545">
        <v>3</v>
      </c>
      <c r="T14" s="543">
        <v>5</v>
      </c>
      <c r="U14" s="614">
        <f>SUM(C14:T14)/11</f>
        <v>3.909090909090909</v>
      </c>
      <c r="V14" s="541"/>
      <c r="W14" s="540">
        <v>72</v>
      </c>
      <c r="X14" s="540">
        <v>24</v>
      </c>
      <c r="Y14" s="540">
        <v>48</v>
      </c>
    </row>
    <row r="15" spans="1:25" s="10" customFormat="1" ht="12" thickBot="1">
      <c r="A15" s="535"/>
      <c r="B15" s="568" t="s">
        <v>60</v>
      </c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6"/>
      <c r="P15" s="535"/>
      <c r="Q15" s="532"/>
      <c r="R15" s="532"/>
      <c r="S15" s="536"/>
      <c r="T15" s="531"/>
      <c r="U15" s="567">
        <f>SUM(U5:U14)</f>
        <v>39.454545454545446</v>
      </c>
      <c r="V15" s="533"/>
      <c r="W15" s="532">
        <f>SUM(W5:W14)</f>
        <v>622</v>
      </c>
      <c r="X15" s="532">
        <f>SUM(X5:X14)</f>
        <v>216</v>
      </c>
      <c r="Y15" s="531">
        <f>SUM(Y5:Y14)</f>
        <v>406</v>
      </c>
    </row>
    <row r="16" spans="1:25" ht="12" customHeight="1" thickBot="1">
      <c r="A16" s="1"/>
      <c r="Y16" s="530">
        <v>428</v>
      </c>
    </row>
    <row r="17" spans="1:25" ht="11.25" customHeight="1">
      <c r="A17" s="5"/>
      <c r="B17" s="529" t="s">
        <v>511</v>
      </c>
      <c r="C17" t="s">
        <v>510</v>
      </c>
      <c r="J17" s="528" t="s">
        <v>509</v>
      </c>
      <c r="K17" s="528"/>
      <c r="L17" s="528"/>
      <c r="M17" s="528"/>
      <c r="N17" s="528"/>
      <c r="O17" s="528"/>
      <c r="P17" s="528"/>
      <c r="Q17" s="528"/>
      <c r="R17" s="528" t="s">
        <v>508</v>
      </c>
      <c r="S17" s="528"/>
      <c r="T17" s="528"/>
      <c r="U17" s="528"/>
      <c r="V17" s="528"/>
      <c r="W17" s="528"/>
      <c r="X17" s="528"/>
      <c r="Y17" s="25"/>
    </row>
    <row r="18" spans="1:25" ht="15.75" customHeight="1">
      <c r="A18" s="1"/>
      <c r="B18" s="527" t="s">
        <v>479</v>
      </c>
      <c r="C18" s="527"/>
      <c r="E18" s="528" t="s">
        <v>391</v>
      </c>
      <c r="F18" s="528"/>
      <c r="G18" s="528"/>
      <c r="H18" s="528"/>
      <c r="I18" s="528"/>
      <c r="J18" s="528"/>
      <c r="K18" s="528"/>
      <c r="L18" s="528"/>
      <c r="M18" s="528"/>
      <c r="N18" s="528"/>
      <c r="O18" s="528" t="s">
        <v>477</v>
      </c>
      <c r="P18" s="528"/>
      <c r="Q18" s="528"/>
      <c r="R18" s="528"/>
      <c r="S18" s="528"/>
      <c r="T18" s="528"/>
      <c r="U18" s="528"/>
      <c r="V18" s="528"/>
      <c r="W18" s="528"/>
      <c r="X18" s="528"/>
      <c r="Y18" s="25"/>
    </row>
    <row r="19" spans="1:25" ht="14.25" customHeight="1">
      <c r="A19" s="1"/>
      <c r="B19" s="441" t="s">
        <v>370</v>
      </c>
      <c r="C19" s="527"/>
      <c r="D19" s="527"/>
      <c r="E19" s="527"/>
      <c r="F19" s="527"/>
      <c r="G19" t="s">
        <v>476</v>
      </c>
      <c r="Y19" s="25"/>
    </row>
    <row r="20" spans="1:25" ht="8.25" customHeight="1">
      <c r="A20" s="1"/>
      <c r="Y20" s="25"/>
    </row>
    <row r="21" spans="1:25" ht="11.25" customHeight="1">
      <c r="A21" s="3"/>
      <c r="B21" s="4" t="s">
        <v>368</v>
      </c>
      <c r="C21" s="4"/>
      <c r="D21" s="4"/>
      <c r="E21" s="472" t="s">
        <v>367</v>
      </c>
      <c r="F21" s="472"/>
      <c r="G21" s="472"/>
      <c r="H21" s="472"/>
      <c r="I21" s="472"/>
      <c r="J21" s="472"/>
      <c r="K21" s="472"/>
      <c r="L21" s="472"/>
      <c r="M21" s="472"/>
      <c r="N21" s="4"/>
      <c r="O21" s="4"/>
      <c r="P21" s="472" t="s">
        <v>366</v>
      </c>
      <c r="Q21" s="472"/>
      <c r="R21" s="472"/>
      <c r="S21" s="472"/>
      <c r="T21" s="472"/>
      <c r="U21" s="472"/>
      <c r="V21" s="472"/>
      <c r="W21" s="472"/>
      <c r="X21" s="472"/>
      <c r="Y21" s="526"/>
    </row>
  </sheetData>
  <sheetProtection/>
  <mergeCells count="19">
    <mergeCell ref="A1:Y1"/>
    <mergeCell ref="A2:Y2"/>
    <mergeCell ref="A3:A4"/>
    <mergeCell ref="B3:B4"/>
    <mergeCell ref="C3:O3"/>
    <mergeCell ref="P3:T3"/>
    <mergeCell ref="U3:U4"/>
    <mergeCell ref="V3:V4"/>
    <mergeCell ref="W3:W4"/>
    <mergeCell ref="X3:X4"/>
    <mergeCell ref="B19:F19"/>
    <mergeCell ref="E21:M21"/>
    <mergeCell ref="P21:X21"/>
    <mergeCell ref="Y3:Y4"/>
    <mergeCell ref="J17:Q17"/>
    <mergeCell ref="R17:X17"/>
    <mergeCell ref="B18:C18"/>
    <mergeCell ref="E18:N18"/>
    <mergeCell ref="O18:X1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0"/>
  <sheetViews>
    <sheetView zoomScale="80" zoomScaleNormal="80" zoomScalePageLayoutView="0" workbookViewId="0" topLeftCell="A1">
      <selection activeCell="W38" sqref="W38"/>
    </sheetView>
  </sheetViews>
  <sheetFormatPr defaultColWidth="9.00390625" defaultRowHeight="12.75"/>
  <cols>
    <col min="1" max="1" width="2.75390625" style="0" customWidth="1"/>
    <col min="2" max="2" width="28.375" style="0" customWidth="1"/>
    <col min="3" max="3" width="3.625" style="0" customWidth="1"/>
    <col min="4" max="6" width="3.25390625" style="0" customWidth="1"/>
    <col min="7" max="7" width="3.625" style="0" customWidth="1"/>
    <col min="8" max="8" width="3.75390625" style="0" customWidth="1"/>
    <col min="9" max="9" width="3.625" style="0" customWidth="1"/>
    <col min="10" max="10" width="3.375" style="0" customWidth="1"/>
    <col min="11" max="11" width="3.75390625" style="0" customWidth="1"/>
    <col min="12" max="12" width="3.625" style="0" customWidth="1"/>
    <col min="13" max="14" width="3.375" style="0" customWidth="1"/>
    <col min="15" max="17" width="3.625" style="0" customWidth="1"/>
    <col min="18" max="18" width="3.25390625" style="0" customWidth="1"/>
    <col min="19" max="19" width="3.625" style="0" customWidth="1"/>
    <col min="20" max="20" width="6.00390625" style="0" customWidth="1"/>
    <col min="21" max="21" width="7.75390625" style="0" customWidth="1"/>
    <col min="22" max="22" width="5.75390625" style="0" customWidth="1"/>
    <col min="23" max="23" width="5.625" style="0" customWidth="1"/>
    <col min="24" max="24" width="5.875" style="0" customWidth="1"/>
  </cols>
  <sheetData>
    <row r="1" spans="1:24" ht="31.5" customHeight="1">
      <c r="A1" s="516" t="s">
        <v>497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8"/>
    </row>
    <row r="2" spans="1:24" ht="13.5" thickBo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8"/>
      <c r="Q2" s="438"/>
      <c r="R2" s="438"/>
      <c r="S2" s="438"/>
      <c r="T2" s="438"/>
      <c r="U2" s="437"/>
      <c r="V2" s="437"/>
      <c r="W2" s="437"/>
      <c r="X2" s="457"/>
    </row>
    <row r="3" spans="1:24" ht="37.5" customHeight="1">
      <c r="A3" s="458" t="s">
        <v>0</v>
      </c>
      <c r="B3" s="460" t="s">
        <v>1</v>
      </c>
      <c r="C3" s="516" t="s">
        <v>7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66" t="s">
        <v>8</v>
      </c>
      <c r="Q3" s="565"/>
      <c r="R3" s="565"/>
      <c r="S3" s="564"/>
      <c r="T3" s="581" t="s">
        <v>5</v>
      </c>
      <c r="U3" s="562" t="s">
        <v>6</v>
      </c>
      <c r="V3" s="510" t="s">
        <v>4</v>
      </c>
      <c r="W3" s="510" t="s">
        <v>3</v>
      </c>
      <c r="X3" s="510" t="s">
        <v>2</v>
      </c>
    </row>
    <row r="4" spans="1:24" ht="145.5" customHeight="1">
      <c r="A4" s="459"/>
      <c r="B4" s="461"/>
      <c r="C4" s="13" t="s">
        <v>67</v>
      </c>
      <c r="D4" s="13" t="s">
        <v>117</v>
      </c>
      <c r="E4" s="13" t="s">
        <v>71</v>
      </c>
      <c r="F4" s="13" t="s">
        <v>74</v>
      </c>
      <c r="G4" s="13" t="s">
        <v>496</v>
      </c>
      <c r="H4" s="13" t="s">
        <v>495</v>
      </c>
      <c r="I4" s="13" t="s">
        <v>494</v>
      </c>
      <c r="J4" s="13" t="s">
        <v>493</v>
      </c>
      <c r="K4" s="13" t="s">
        <v>492</v>
      </c>
      <c r="L4" s="13" t="s">
        <v>383</v>
      </c>
      <c r="M4" s="13" t="s">
        <v>238</v>
      </c>
      <c r="N4" s="13"/>
      <c r="O4" s="594"/>
      <c r="P4" s="603" t="s">
        <v>491</v>
      </c>
      <c r="Q4" s="13"/>
      <c r="R4" s="13"/>
      <c r="S4" s="602"/>
      <c r="T4" s="580"/>
      <c r="U4" s="556"/>
      <c r="V4" s="511"/>
      <c r="W4" s="511"/>
      <c r="X4" s="511"/>
    </row>
    <row r="5" spans="1:24" s="10" customFormat="1" ht="11.25">
      <c r="A5" s="27">
        <v>1</v>
      </c>
      <c r="B5" s="27">
        <v>572</v>
      </c>
      <c r="C5" s="553">
        <v>2</v>
      </c>
      <c r="D5" s="27">
        <v>5</v>
      </c>
      <c r="E5" s="27">
        <v>3</v>
      </c>
      <c r="F5" s="27">
        <v>3</v>
      </c>
      <c r="G5" s="27">
        <v>3</v>
      </c>
      <c r="H5" s="27">
        <v>3</v>
      </c>
      <c r="I5" s="27">
        <v>5</v>
      </c>
      <c r="J5" s="553">
        <v>2</v>
      </c>
      <c r="K5" s="553">
        <v>2</v>
      </c>
      <c r="L5" s="8">
        <v>3</v>
      </c>
      <c r="M5" s="8">
        <v>4</v>
      </c>
      <c r="N5" s="8"/>
      <c r="O5" s="176"/>
      <c r="P5" s="551">
        <v>3</v>
      </c>
      <c r="Q5" s="8"/>
      <c r="R5" s="8"/>
      <c r="S5" s="550"/>
      <c r="T5" s="613">
        <f>SUM(C5:P5)/12</f>
        <v>3.1666666666666665</v>
      </c>
      <c r="U5" s="99">
        <v>1</v>
      </c>
      <c r="V5" s="8">
        <v>236</v>
      </c>
      <c r="W5" s="8">
        <v>108</v>
      </c>
      <c r="X5" s="8">
        <v>128</v>
      </c>
    </row>
    <row r="6" spans="1:24" s="10" customFormat="1" ht="11.25">
      <c r="A6" s="27">
        <v>2</v>
      </c>
      <c r="B6" s="27">
        <v>1451</v>
      </c>
      <c r="C6" s="553">
        <v>2</v>
      </c>
      <c r="D6" s="27">
        <v>4</v>
      </c>
      <c r="E6" s="27">
        <v>3</v>
      </c>
      <c r="F6" s="553">
        <v>2</v>
      </c>
      <c r="G6" s="27">
        <v>4</v>
      </c>
      <c r="H6" s="27">
        <v>3</v>
      </c>
      <c r="I6" s="27">
        <v>5</v>
      </c>
      <c r="J6" s="553">
        <v>2</v>
      </c>
      <c r="K6" s="8">
        <v>3</v>
      </c>
      <c r="L6" s="8">
        <v>3</v>
      </c>
      <c r="M6" s="8">
        <v>3</v>
      </c>
      <c r="N6" s="8"/>
      <c r="O6" s="176"/>
      <c r="P6" s="551">
        <v>5</v>
      </c>
      <c r="Q6" s="8"/>
      <c r="R6" s="8"/>
      <c r="S6" s="550"/>
      <c r="T6" s="613">
        <f>SUM(C6:P6)/12</f>
        <v>3.25</v>
      </c>
      <c r="U6" s="99"/>
      <c r="V6" s="8">
        <v>124</v>
      </c>
      <c r="W6" s="8">
        <v>34</v>
      </c>
      <c r="X6" s="8">
        <v>90</v>
      </c>
    </row>
    <row r="7" spans="1:24" s="10" customFormat="1" ht="11.25">
      <c r="A7" s="27">
        <v>3</v>
      </c>
      <c r="B7" s="27">
        <v>92217</v>
      </c>
      <c r="C7" s="27">
        <v>3</v>
      </c>
      <c r="D7" s="553">
        <v>2</v>
      </c>
      <c r="E7" s="553">
        <v>2</v>
      </c>
      <c r="F7" s="553">
        <v>2</v>
      </c>
      <c r="G7" s="553">
        <v>2</v>
      </c>
      <c r="H7" s="553">
        <v>2</v>
      </c>
      <c r="I7" s="27">
        <v>5</v>
      </c>
      <c r="J7" s="553">
        <v>2</v>
      </c>
      <c r="K7" s="8">
        <v>3</v>
      </c>
      <c r="L7" s="8">
        <v>3</v>
      </c>
      <c r="M7" s="8">
        <v>3</v>
      </c>
      <c r="N7" s="8"/>
      <c r="O7" s="176"/>
      <c r="P7" s="551">
        <v>4</v>
      </c>
      <c r="Q7" s="8"/>
      <c r="R7" s="8"/>
      <c r="S7" s="550"/>
      <c r="T7" s="613">
        <f>SUM(C7:P7)/12</f>
        <v>2.75</v>
      </c>
      <c r="U7" s="99"/>
      <c r="V7" s="8">
        <v>224</v>
      </c>
      <c r="W7" s="8">
        <v>44</v>
      </c>
      <c r="X7" s="8">
        <v>180</v>
      </c>
    </row>
    <row r="8" spans="1:24" s="10" customFormat="1" ht="11.25">
      <c r="A8" s="27">
        <v>4</v>
      </c>
      <c r="B8" s="27">
        <v>580</v>
      </c>
      <c r="C8" s="27">
        <v>3</v>
      </c>
      <c r="D8" s="27">
        <v>4</v>
      </c>
      <c r="E8" s="27">
        <v>5</v>
      </c>
      <c r="F8" s="27">
        <v>3</v>
      </c>
      <c r="G8" s="27">
        <v>5</v>
      </c>
      <c r="H8" s="27">
        <v>4</v>
      </c>
      <c r="I8" s="27">
        <v>5</v>
      </c>
      <c r="J8" s="27">
        <v>3</v>
      </c>
      <c r="K8" s="8">
        <v>5</v>
      </c>
      <c r="L8" s="8">
        <v>3</v>
      </c>
      <c r="M8" s="8">
        <v>5</v>
      </c>
      <c r="N8" s="8"/>
      <c r="O8" s="176"/>
      <c r="P8" s="551">
        <v>3</v>
      </c>
      <c r="Q8" s="8"/>
      <c r="R8" s="8"/>
      <c r="S8" s="550"/>
      <c r="T8" s="613">
        <f>SUM(C8:P8)/12</f>
        <v>4</v>
      </c>
      <c r="U8" s="99"/>
      <c r="V8" s="8">
        <v>86</v>
      </c>
      <c r="W8" s="8">
        <v>26</v>
      </c>
      <c r="X8" s="8">
        <v>60</v>
      </c>
    </row>
    <row r="9" spans="1:24" s="10" customFormat="1" ht="11.25">
      <c r="A9" s="27">
        <v>5</v>
      </c>
      <c r="B9" s="27">
        <v>587</v>
      </c>
      <c r="C9" s="27">
        <v>3</v>
      </c>
      <c r="D9" s="27">
        <v>5</v>
      </c>
      <c r="E9" s="27">
        <v>3</v>
      </c>
      <c r="F9" s="27">
        <v>3</v>
      </c>
      <c r="G9" s="553">
        <v>2</v>
      </c>
      <c r="H9" s="553">
        <v>2</v>
      </c>
      <c r="I9" s="27">
        <v>5</v>
      </c>
      <c r="J9" s="27">
        <v>4</v>
      </c>
      <c r="K9" s="8">
        <v>3</v>
      </c>
      <c r="L9" s="8">
        <v>3</v>
      </c>
      <c r="M9" s="8">
        <v>4</v>
      </c>
      <c r="N9" s="8"/>
      <c r="O9" s="176"/>
      <c r="P9" s="551">
        <v>4</v>
      </c>
      <c r="Q9" s="8"/>
      <c r="R9" s="8"/>
      <c r="S9" s="550"/>
      <c r="T9" s="613">
        <f>SUM(C9:P9)/12</f>
        <v>3.4166666666666665</v>
      </c>
      <c r="U9" s="99">
        <v>5</v>
      </c>
      <c r="V9" s="8">
        <v>138</v>
      </c>
      <c r="W9" s="8"/>
      <c r="X9" s="8">
        <v>138</v>
      </c>
    </row>
    <row r="10" spans="1:24" s="10" customFormat="1" ht="11.25">
      <c r="A10" s="27">
        <v>6</v>
      </c>
      <c r="B10" s="27">
        <v>2053</v>
      </c>
      <c r="C10" s="27">
        <v>5</v>
      </c>
      <c r="D10" s="553">
        <v>2</v>
      </c>
      <c r="E10" s="553">
        <v>2</v>
      </c>
      <c r="F10" s="553">
        <v>2</v>
      </c>
      <c r="G10" s="553">
        <v>2</v>
      </c>
      <c r="H10" s="553">
        <v>2</v>
      </c>
      <c r="I10" s="27">
        <v>5</v>
      </c>
      <c r="J10" s="553">
        <v>2</v>
      </c>
      <c r="K10" s="8">
        <v>4</v>
      </c>
      <c r="L10" s="8">
        <v>3</v>
      </c>
      <c r="M10" s="8">
        <v>3</v>
      </c>
      <c r="N10" s="8"/>
      <c r="O10" s="176"/>
      <c r="P10" s="551">
        <v>5</v>
      </c>
      <c r="Q10" s="8"/>
      <c r="R10" s="8"/>
      <c r="S10" s="550"/>
      <c r="T10" s="613">
        <f>SUM(C10:P10)/12</f>
        <v>3.0833333333333335</v>
      </c>
      <c r="U10" s="99"/>
      <c r="V10" s="8">
        <v>242</v>
      </c>
      <c r="W10" s="8">
        <v>70</v>
      </c>
      <c r="X10" s="8">
        <v>172</v>
      </c>
    </row>
    <row r="11" spans="1:24" s="10" customFormat="1" ht="11.25">
      <c r="A11" s="27">
        <v>7</v>
      </c>
      <c r="B11" s="27">
        <v>1291</v>
      </c>
      <c r="C11" s="27">
        <v>3</v>
      </c>
      <c r="D11" s="553">
        <v>2</v>
      </c>
      <c r="E11" s="27">
        <v>4</v>
      </c>
      <c r="F11" s="27">
        <v>3</v>
      </c>
      <c r="G11" s="27">
        <v>4</v>
      </c>
      <c r="H11" s="27">
        <v>3</v>
      </c>
      <c r="I11" s="27">
        <v>5</v>
      </c>
      <c r="J11" s="27">
        <v>4</v>
      </c>
      <c r="K11" s="8">
        <v>3</v>
      </c>
      <c r="L11" s="8">
        <v>3</v>
      </c>
      <c r="M11" s="8">
        <v>3</v>
      </c>
      <c r="N11" s="8"/>
      <c r="O11" s="176"/>
      <c r="P11" s="551">
        <v>3</v>
      </c>
      <c r="Q11" s="8"/>
      <c r="R11" s="8"/>
      <c r="S11" s="550"/>
      <c r="T11" s="613">
        <f>SUM(C11:P11)/12</f>
        <v>3.3333333333333335</v>
      </c>
      <c r="U11" s="99"/>
      <c r="V11" s="8">
        <v>98</v>
      </c>
      <c r="W11" s="8"/>
      <c r="X11" s="8">
        <v>98</v>
      </c>
    </row>
    <row r="12" spans="1:24" s="10" customFormat="1" ht="11.25">
      <c r="A12" s="27">
        <v>8</v>
      </c>
      <c r="B12" s="27">
        <v>1870</v>
      </c>
      <c r="C12" s="553">
        <v>2</v>
      </c>
      <c r="D12" s="27">
        <v>4</v>
      </c>
      <c r="E12" s="553">
        <v>2</v>
      </c>
      <c r="F12" s="553">
        <v>2</v>
      </c>
      <c r="G12" s="553">
        <v>2</v>
      </c>
      <c r="H12" s="27">
        <v>3</v>
      </c>
      <c r="I12" s="27">
        <v>5</v>
      </c>
      <c r="J12" s="27">
        <v>3</v>
      </c>
      <c r="K12" s="553">
        <v>2</v>
      </c>
      <c r="L12" s="8">
        <v>3</v>
      </c>
      <c r="M12" s="8">
        <v>4</v>
      </c>
      <c r="N12" s="8"/>
      <c r="O12" s="176"/>
      <c r="P12" s="551">
        <v>4</v>
      </c>
      <c r="Q12" s="8"/>
      <c r="R12" s="8"/>
      <c r="S12" s="550"/>
      <c r="T12" s="613">
        <f>SUM(C12:P12)/12</f>
        <v>3</v>
      </c>
      <c r="U12" s="99"/>
      <c r="V12" s="8">
        <v>122</v>
      </c>
      <c r="W12" s="8"/>
      <c r="X12" s="8">
        <v>122</v>
      </c>
    </row>
    <row r="13" spans="1:24" s="10" customFormat="1" ht="11.25">
      <c r="A13" s="27">
        <v>9</v>
      </c>
      <c r="B13" s="27">
        <v>1474</v>
      </c>
      <c r="C13" s="553">
        <v>2</v>
      </c>
      <c r="D13" s="27">
        <v>5</v>
      </c>
      <c r="E13" s="27">
        <v>3</v>
      </c>
      <c r="F13" s="553">
        <v>2</v>
      </c>
      <c r="G13" s="553">
        <v>2</v>
      </c>
      <c r="H13" s="553">
        <v>2</v>
      </c>
      <c r="I13" s="27">
        <v>5</v>
      </c>
      <c r="J13" s="553">
        <v>2</v>
      </c>
      <c r="K13" s="553">
        <v>2</v>
      </c>
      <c r="L13" s="8">
        <v>3</v>
      </c>
      <c r="M13" s="8">
        <v>4</v>
      </c>
      <c r="N13" s="8"/>
      <c r="O13" s="176"/>
      <c r="P13" s="551">
        <v>3</v>
      </c>
      <c r="Q13" s="8"/>
      <c r="R13" s="8"/>
      <c r="S13" s="550"/>
      <c r="T13" s="613">
        <f>SUM(C13:P13)/12</f>
        <v>2.9166666666666665</v>
      </c>
      <c r="U13" s="99"/>
      <c r="V13" s="8">
        <v>194</v>
      </c>
      <c r="W13" s="8"/>
      <c r="X13" s="8">
        <v>194</v>
      </c>
    </row>
    <row r="14" spans="1:24" s="10" customFormat="1" ht="11.25">
      <c r="A14" s="27">
        <v>10</v>
      </c>
      <c r="B14" s="27">
        <v>2056</v>
      </c>
      <c r="C14" s="27">
        <v>3</v>
      </c>
      <c r="D14" s="553">
        <v>2</v>
      </c>
      <c r="E14" s="553">
        <v>2</v>
      </c>
      <c r="F14" s="553">
        <v>2</v>
      </c>
      <c r="G14" s="553">
        <v>2</v>
      </c>
      <c r="H14" s="553">
        <v>2</v>
      </c>
      <c r="I14" s="27">
        <v>5</v>
      </c>
      <c r="J14" s="553">
        <v>2</v>
      </c>
      <c r="K14" s="8">
        <v>4</v>
      </c>
      <c r="L14" s="8">
        <v>3</v>
      </c>
      <c r="M14" s="8">
        <v>4</v>
      </c>
      <c r="N14" s="8"/>
      <c r="O14" s="176"/>
      <c r="P14" s="551">
        <v>3</v>
      </c>
      <c r="Q14" s="8"/>
      <c r="R14" s="8"/>
      <c r="S14" s="550"/>
      <c r="T14" s="613">
        <f>SUM(C14:P14)/12</f>
        <v>2.8333333333333335</v>
      </c>
      <c r="U14" s="99">
        <v>7</v>
      </c>
      <c r="V14" s="8">
        <v>202</v>
      </c>
      <c r="W14" s="8">
        <v>62</v>
      </c>
      <c r="X14" s="8">
        <v>140</v>
      </c>
    </row>
    <row r="15" spans="1:24" s="10" customFormat="1" ht="11.25">
      <c r="A15" s="27">
        <v>11</v>
      </c>
      <c r="B15" s="27">
        <v>596</v>
      </c>
      <c r="C15" s="27">
        <v>3</v>
      </c>
      <c r="D15" s="27">
        <v>4</v>
      </c>
      <c r="E15" s="27">
        <v>3</v>
      </c>
      <c r="F15" s="27">
        <v>4</v>
      </c>
      <c r="G15" s="27">
        <v>4</v>
      </c>
      <c r="H15" s="27">
        <v>4</v>
      </c>
      <c r="I15" s="27">
        <v>5</v>
      </c>
      <c r="J15" s="27">
        <v>4</v>
      </c>
      <c r="K15" s="8">
        <v>3</v>
      </c>
      <c r="L15" s="8">
        <v>3</v>
      </c>
      <c r="M15" s="8">
        <v>4</v>
      </c>
      <c r="N15" s="8"/>
      <c r="O15" s="176"/>
      <c r="P15" s="551">
        <v>3</v>
      </c>
      <c r="Q15" s="8"/>
      <c r="R15" s="8"/>
      <c r="S15" s="550"/>
      <c r="T15" s="613">
        <f>SUM(C15:P15)/12</f>
        <v>3.6666666666666665</v>
      </c>
      <c r="U15" s="99">
        <v>1</v>
      </c>
      <c r="V15" s="8">
        <v>124</v>
      </c>
      <c r="W15" s="8">
        <v>14</v>
      </c>
      <c r="X15" s="8">
        <v>110</v>
      </c>
    </row>
    <row r="16" spans="1:24" s="10" customFormat="1" ht="11.25">
      <c r="A16" s="27">
        <v>12</v>
      </c>
      <c r="B16" s="27">
        <v>606</v>
      </c>
      <c r="C16" s="27">
        <v>4</v>
      </c>
      <c r="D16" s="553">
        <v>2</v>
      </c>
      <c r="E16" s="27">
        <v>3</v>
      </c>
      <c r="F16" s="27">
        <v>4</v>
      </c>
      <c r="G16" s="27">
        <v>3</v>
      </c>
      <c r="H16" s="553">
        <v>2</v>
      </c>
      <c r="I16" s="27">
        <v>5</v>
      </c>
      <c r="J16" s="27">
        <v>4</v>
      </c>
      <c r="K16" s="8">
        <v>4</v>
      </c>
      <c r="L16" s="8">
        <v>3</v>
      </c>
      <c r="M16" s="8">
        <v>4</v>
      </c>
      <c r="N16" s="8"/>
      <c r="O16" s="176"/>
      <c r="P16" s="551">
        <v>4</v>
      </c>
      <c r="Q16" s="8"/>
      <c r="R16" s="8"/>
      <c r="S16" s="550"/>
      <c r="T16" s="613">
        <f>SUM(C16:P16)/12</f>
        <v>3.5</v>
      </c>
      <c r="U16" s="99"/>
      <c r="V16" s="8">
        <v>166</v>
      </c>
      <c r="W16" s="8">
        <v>22</v>
      </c>
      <c r="X16" s="8">
        <v>144</v>
      </c>
    </row>
    <row r="17" spans="1:24" s="10" customFormat="1" ht="11.25">
      <c r="A17" s="27">
        <v>13</v>
      </c>
      <c r="B17" s="27">
        <v>612</v>
      </c>
      <c r="C17" s="27">
        <v>4</v>
      </c>
      <c r="D17" s="27">
        <v>5</v>
      </c>
      <c r="E17" s="27">
        <v>4</v>
      </c>
      <c r="F17" s="27">
        <v>5</v>
      </c>
      <c r="G17" s="27">
        <v>4</v>
      </c>
      <c r="H17" s="27">
        <v>4</v>
      </c>
      <c r="I17" s="27">
        <v>5</v>
      </c>
      <c r="J17" s="27">
        <v>4</v>
      </c>
      <c r="K17" s="8">
        <v>4</v>
      </c>
      <c r="L17" s="8">
        <v>5</v>
      </c>
      <c r="M17" s="8">
        <v>5</v>
      </c>
      <c r="N17" s="8"/>
      <c r="O17" s="176"/>
      <c r="P17" s="551">
        <v>4</v>
      </c>
      <c r="Q17" s="8"/>
      <c r="R17" s="8"/>
      <c r="S17" s="550"/>
      <c r="T17" s="613">
        <f>SUM(C17:P17)/12</f>
        <v>4.416666666666667</v>
      </c>
      <c r="U17" s="99"/>
      <c r="V17" s="8">
        <v>74</v>
      </c>
      <c r="W17" s="8"/>
      <c r="X17" s="8">
        <v>74</v>
      </c>
    </row>
    <row r="18" spans="1:24" s="10" customFormat="1" ht="11.25">
      <c r="A18" s="27">
        <v>14</v>
      </c>
      <c r="B18" s="27">
        <v>618</v>
      </c>
      <c r="C18" s="27">
        <v>4</v>
      </c>
      <c r="D18" s="27">
        <v>4</v>
      </c>
      <c r="E18" s="27">
        <v>3</v>
      </c>
      <c r="F18" s="27">
        <v>4</v>
      </c>
      <c r="G18" s="27">
        <v>3</v>
      </c>
      <c r="H18" s="27">
        <v>3</v>
      </c>
      <c r="I18" s="27">
        <v>5</v>
      </c>
      <c r="J18" s="27">
        <v>4</v>
      </c>
      <c r="K18" s="8">
        <v>3</v>
      </c>
      <c r="L18" s="8">
        <v>4</v>
      </c>
      <c r="M18" s="8">
        <v>4</v>
      </c>
      <c r="N18" s="8"/>
      <c r="O18" s="176"/>
      <c r="P18" s="551">
        <v>3</v>
      </c>
      <c r="Q18" s="8"/>
      <c r="R18" s="8"/>
      <c r="S18" s="550"/>
      <c r="T18" s="613">
        <f>SUM(C18:P18)/12</f>
        <v>3.6666666666666665</v>
      </c>
      <c r="U18" s="99"/>
      <c r="V18" s="8">
        <v>74</v>
      </c>
      <c r="W18" s="8"/>
      <c r="X18" s="8">
        <v>74</v>
      </c>
    </row>
    <row r="19" spans="1:24" s="10" customFormat="1" ht="11.25">
      <c r="A19" s="27">
        <v>15</v>
      </c>
      <c r="B19" s="27">
        <v>619</v>
      </c>
      <c r="C19" s="27">
        <v>3</v>
      </c>
      <c r="D19" s="553">
        <v>2</v>
      </c>
      <c r="E19" s="27">
        <v>3</v>
      </c>
      <c r="F19" s="27">
        <v>4</v>
      </c>
      <c r="G19" s="27">
        <v>3</v>
      </c>
      <c r="H19" s="27">
        <v>3</v>
      </c>
      <c r="I19" s="27">
        <v>4</v>
      </c>
      <c r="J19" s="27">
        <v>3</v>
      </c>
      <c r="K19" s="8">
        <v>3</v>
      </c>
      <c r="L19" s="553">
        <v>2</v>
      </c>
      <c r="M19" s="8">
        <v>3</v>
      </c>
      <c r="N19" s="8"/>
      <c r="O19" s="176"/>
      <c r="P19" s="551">
        <v>3</v>
      </c>
      <c r="Q19" s="8"/>
      <c r="R19" s="8"/>
      <c r="S19" s="550"/>
      <c r="T19" s="613">
        <f>SUM(C19:P19)/12</f>
        <v>3</v>
      </c>
      <c r="U19" s="99"/>
      <c r="V19" s="8">
        <v>148</v>
      </c>
      <c r="W19" s="8">
        <v>60</v>
      </c>
      <c r="X19" s="8">
        <v>88</v>
      </c>
    </row>
    <row r="20" spans="1:24" s="10" customFormat="1" ht="11.25">
      <c r="A20" s="27">
        <v>16</v>
      </c>
      <c r="B20" s="27">
        <v>2026</v>
      </c>
      <c r="C20" s="27">
        <v>3</v>
      </c>
      <c r="D20" s="27">
        <v>4</v>
      </c>
      <c r="E20" s="27">
        <v>4</v>
      </c>
      <c r="F20" s="27">
        <v>3</v>
      </c>
      <c r="G20" s="27">
        <v>4</v>
      </c>
      <c r="H20" s="27">
        <v>3</v>
      </c>
      <c r="I20" s="27">
        <v>5</v>
      </c>
      <c r="J20" s="27">
        <v>3</v>
      </c>
      <c r="K20" s="8">
        <v>3</v>
      </c>
      <c r="L20" s="8">
        <v>3</v>
      </c>
      <c r="M20" s="8">
        <v>3</v>
      </c>
      <c r="N20" s="8"/>
      <c r="O20" s="176"/>
      <c r="P20" s="551">
        <v>4</v>
      </c>
      <c r="Q20" s="8"/>
      <c r="R20" s="8"/>
      <c r="S20" s="550"/>
      <c r="T20" s="613">
        <f>SUM(C20:P20)/12</f>
        <v>3.5</v>
      </c>
      <c r="U20" s="99"/>
      <c r="V20" s="8">
        <v>86</v>
      </c>
      <c r="W20" s="8">
        <v>70</v>
      </c>
      <c r="X20" s="8">
        <v>16</v>
      </c>
    </row>
    <row r="21" spans="1:24" s="10" customFormat="1" ht="11.25">
      <c r="A21" s="27">
        <v>17</v>
      </c>
      <c r="B21" s="27">
        <v>2404</v>
      </c>
      <c r="C21" s="554" t="s">
        <v>379</v>
      </c>
      <c r="D21" s="553" t="s">
        <v>379</v>
      </c>
      <c r="E21" s="553" t="s">
        <v>379</v>
      </c>
      <c r="F21" s="553" t="s">
        <v>379</v>
      </c>
      <c r="G21" s="553" t="s">
        <v>379</v>
      </c>
      <c r="H21" s="553" t="s">
        <v>379</v>
      </c>
      <c r="I21" s="553" t="s">
        <v>379</v>
      </c>
      <c r="J21" s="553" t="s">
        <v>379</v>
      </c>
      <c r="K21" s="553" t="s">
        <v>379</v>
      </c>
      <c r="L21" s="553" t="s">
        <v>379</v>
      </c>
      <c r="M21" s="553" t="s">
        <v>379</v>
      </c>
      <c r="N21" s="8"/>
      <c r="O21" s="176"/>
      <c r="P21" s="555" t="s">
        <v>378</v>
      </c>
      <c r="Q21" s="8"/>
      <c r="R21" s="8"/>
      <c r="S21" s="550"/>
      <c r="T21" s="613">
        <f>SUM(C21:P21)/12</f>
        <v>0</v>
      </c>
      <c r="U21" s="99"/>
      <c r="V21" s="8">
        <v>348</v>
      </c>
      <c r="W21" s="8"/>
      <c r="X21" s="8">
        <v>348</v>
      </c>
    </row>
    <row r="22" spans="1:24" s="10" customFormat="1" ht="11.25">
      <c r="A22" s="27">
        <v>18</v>
      </c>
      <c r="B22" s="27">
        <v>2167</v>
      </c>
      <c r="C22" s="27">
        <v>4</v>
      </c>
      <c r="D22" s="27">
        <v>4</v>
      </c>
      <c r="E22" s="27">
        <v>5</v>
      </c>
      <c r="F22" s="27">
        <v>5</v>
      </c>
      <c r="G22" s="27">
        <v>4</v>
      </c>
      <c r="H22" s="27">
        <v>4</v>
      </c>
      <c r="I22" s="27">
        <v>5</v>
      </c>
      <c r="J22" s="27">
        <v>5</v>
      </c>
      <c r="K22" s="8">
        <v>4</v>
      </c>
      <c r="L22" s="8">
        <v>5</v>
      </c>
      <c r="M22" s="8">
        <v>5</v>
      </c>
      <c r="N22" s="8"/>
      <c r="O22" s="176"/>
      <c r="P22" s="551">
        <v>5</v>
      </c>
      <c r="Q22" s="8"/>
      <c r="R22" s="8"/>
      <c r="S22" s="550"/>
      <c r="T22" s="613">
        <f>SUM(C22:P22)/12</f>
        <v>4.583333333333333</v>
      </c>
      <c r="U22" s="99"/>
      <c r="V22" s="8">
        <v>10</v>
      </c>
      <c r="W22" s="8"/>
      <c r="X22" s="8">
        <v>10</v>
      </c>
    </row>
    <row r="23" spans="1:24" s="10" customFormat="1" ht="11.25">
      <c r="A23" s="27">
        <v>19</v>
      </c>
      <c r="B23" s="27">
        <v>1231</v>
      </c>
      <c r="C23" s="27">
        <v>5</v>
      </c>
      <c r="D23" s="27">
        <v>4</v>
      </c>
      <c r="E23" s="27">
        <v>5</v>
      </c>
      <c r="F23" s="27">
        <v>5</v>
      </c>
      <c r="G23" s="27">
        <v>4</v>
      </c>
      <c r="H23" s="27">
        <v>4</v>
      </c>
      <c r="I23" s="27">
        <v>5</v>
      </c>
      <c r="J23" s="27">
        <v>5</v>
      </c>
      <c r="K23" s="8">
        <v>4</v>
      </c>
      <c r="L23" s="8">
        <v>4</v>
      </c>
      <c r="M23" s="8">
        <v>5</v>
      </c>
      <c r="N23" s="8"/>
      <c r="O23" s="176"/>
      <c r="P23" s="551">
        <v>4</v>
      </c>
      <c r="Q23" s="8"/>
      <c r="R23" s="8"/>
      <c r="S23" s="550"/>
      <c r="T23" s="613">
        <f>SUM(C23:P23)/12</f>
        <v>4.5</v>
      </c>
      <c r="U23" s="99"/>
      <c r="V23" s="8">
        <v>16</v>
      </c>
      <c r="W23" s="8"/>
      <c r="X23" s="8">
        <v>16</v>
      </c>
    </row>
    <row r="24" spans="1:24" s="10" customFormat="1" ht="11.25">
      <c r="A24" s="27">
        <v>20</v>
      </c>
      <c r="B24" s="27">
        <v>633</v>
      </c>
      <c r="C24" s="27">
        <v>4</v>
      </c>
      <c r="D24" s="27">
        <v>4</v>
      </c>
      <c r="E24" s="27">
        <v>5</v>
      </c>
      <c r="F24" s="27">
        <v>5</v>
      </c>
      <c r="G24" s="27">
        <v>5</v>
      </c>
      <c r="H24" s="27">
        <v>4</v>
      </c>
      <c r="I24" s="27">
        <v>5</v>
      </c>
      <c r="J24" s="27">
        <v>5</v>
      </c>
      <c r="K24" s="8">
        <v>5</v>
      </c>
      <c r="L24" s="8">
        <v>5</v>
      </c>
      <c r="M24" s="8">
        <v>5</v>
      </c>
      <c r="N24" s="8"/>
      <c r="O24" s="176"/>
      <c r="P24" s="551">
        <v>5</v>
      </c>
      <c r="Q24" s="8"/>
      <c r="R24" s="8"/>
      <c r="S24" s="550"/>
      <c r="T24" s="613">
        <f>SUM(C24:P24)/12</f>
        <v>4.75</v>
      </c>
      <c r="U24" s="99"/>
      <c r="V24" s="8">
        <v>2</v>
      </c>
      <c r="W24" s="8"/>
      <c r="X24" s="8">
        <v>2</v>
      </c>
    </row>
    <row r="25" spans="1:24" s="10" customFormat="1" ht="11.25">
      <c r="A25" s="27">
        <v>21</v>
      </c>
      <c r="B25" s="27">
        <v>654</v>
      </c>
      <c r="C25" s="27">
        <v>3</v>
      </c>
      <c r="D25" s="27">
        <v>4</v>
      </c>
      <c r="E25" s="27">
        <v>3</v>
      </c>
      <c r="F25" s="27">
        <v>4</v>
      </c>
      <c r="G25" s="27">
        <v>4</v>
      </c>
      <c r="H25" s="27">
        <v>3</v>
      </c>
      <c r="I25" s="27">
        <v>5</v>
      </c>
      <c r="J25" s="27">
        <v>5</v>
      </c>
      <c r="K25" s="8">
        <v>4</v>
      </c>
      <c r="L25" s="8">
        <v>4</v>
      </c>
      <c r="M25" s="8">
        <v>4</v>
      </c>
      <c r="N25" s="8"/>
      <c r="O25" s="176"/>
      <c r="P25" s="551">
        <v>4</v>
      </c>
      <c r="Q25" s="8"/>
      <c r="R25" s="8"/>
      <c r="S25" s="550"/>
      <c r="T25" s="613">
        <f>SUM(C25:P25)/12</f>
        <v>3.9166666666666665</v>
      </c>
      <c r="U25" s="99"/>
      <c r="V25" s="8">
        <v>28</v>
      </c>
      <c r="W25" s="8"/>
      <c r="X25" s="8">
        <v>28</v>
      </c>
    </row>
    <row r="26" spans="1:24" s="10" customFormat="1" ht="11.25">
      <c r="A26" s="27">
        <v>22</v>
      </c>
      <c r="B26" s="27">
        <v>659</v>
      </c>
      <c r="C26" s="27">
        <v>3</v>
      </c>
      <c r="D26" s="27">
        <v>5</v>
      </c>
      <c r="E26" s="27">
        <v>5</v>
      </c>
      <c r="F26" s="27">
        <v>4</v>
      </c>
      <c r="G26" s="27">
        <v>4</v>
      </c>
      <c r="H26" s="27">
        <v>3</v>
      </c>
      <c r="I26" s="27">
        <v>5</v>
      </c>
      <c r="J26" s="27">
        <v>4</v>
      </c>
      <c r="K26" s="8">
        <v>4</v>
      </c>
      <c r="L26" s="8">
        <v>5</v>
      </c>
      <c r="M26" s="8">
        <v>4</v>
      </c>
      <c r="N26" s="8"/>
      <c r="O26" s="176"/>
      <c r="P26" s="551">
        <v>3</v>
      </c>
      <c r="Q26" s="8"/>
      <c r="R26" s="8"/>
      <c r="S26" s="550"/>
      <c r="T26" s="613">
        <f>SUM(C26:P26)/12</f>
        <v>4.083333333333333</v>
      </c>
      <c r="U26" s="99"/>
      <c r="V26" s="8">
        <v>60</v>
      </c>
      <c r="W26" s="8">
        <v>6</v>
      </c>
      <c r="X26" s="8">
        <v>54</v>
      </c>
    </row>
    <row r="27" spans="1:24" s="10" customFormat="1" ht="11.25">
      <c r="A27" s="27">
        <v>23</v>
      </c>
      <c r="B27" s="27">
        <v>643</v>
      </c>
      <c r="C27" s="553">
        <v>2</v>
      </c>
      <c r="D27" s="27">
        <v>4</v>
      </c>
      <c r="E27" s="553">
        <v>2</v>
      </c>
      <c r="F27" s="553">
        <v>2</v>
      </c>
      <c r="G27" s="27">
        <v>3</v>
      </c>
      <c r="H27" s="553">
        <v>2</v>
      </c>
      <c r="I27" s="27">
        <v>5</v>
      </c>
      <c r="J27" s="553">
        <v>2</v>
      </c>
      <c r="K27" s="553">
        <v>2</v>
      </c>
      <c r="L27" s="553">
        <v>2</v>
      </c>
      <c r="M27" s="553">
        <v>2</v>
      </c>
      <c r="N27" s="8"/>
      <c r="O27" s="176"/>
      <c r="P27" s="555" t="s">
        <v>378</v>
      </c>
      <c r="Q27" s="8"/>
      <c r="R27" s="8"/>
      <c r="S27" s="550"/>
      <c r="T27" s="613">
        <f>SUM(C27:P27)/12</f>
        <v>2.3333333333333335</v>
      </c>
      <c r="U27" s="99">
        <v>3</v>
      </c>
      <c r="V27" s="8">
        <v>188</v>
      </c>
      <c r="W27" s="8"/>
      <c r="X27" s="8">
        <v>188</v>
      </c>
    </row>
    <row r="28" spans="1:24" s="10" customFormat="1" ht="11.25">
      <c r="A28" s="27">
        <v>24</v>
      </c>
      <c r="B28" s="27">
        <v>1859</v>
      </c>
      <c r="C28" s="553">
        <v>2</v>
      </c>
      <c r="D28" s="27">
        <v>4</v>
      </c>
      <c r="E28" s="553">
        <v>2</v>
      </c>
      <c r="F28" s="27">
        <v>3</v>
      </c>
      <c r="G28" s="553">
        <v>2</v>
      </c>
      <c r="H28" s="27">
        <v>3</v>
      </c>
      <c r="I28" s="27">
        <v>5</v>
      </c>
      <c r="J28" s="27">
        <v>4</v>
      </c>
      <c r="K28" s="8">
        <v>4</v>
      </c>
      <c r="L28" s="8">
        <v>3</v>
      </c>
      <c r="M28" s="8">
        <v>3</v>
      </c>
      <c r="N28" s="8"/>
      <c r="O28" s="176"/>
      <c r="P28" s="555" t="s">
        <v>378</v>
      </c>
      <c r="Q28" s="8"/>
      <c r="R28" s="8"/>
      <c r="S28" s="550"/>
      <c r="T28" s="613">
        <f>SUM(C28:P28)/12</f>
        <v>2.9166666666666665</v>
      </c>
      <c r="U28" s="99"/>
      <c r="V28" s="8">
        <v>138</v>
      </c>
      <c r="W28" s="8"/>
      <c r="X28" s="8">
        <v>138</v>
      </c>
    </row>
    <row r="29" spans="1:24" s="10" customFormat="1" ht="11.25">
      <c r="A29" s="27">
        <v>25</v>
      </c>
      <c r="B29" s="27">
        <v>2341</v>
      </c>
      <c r="C29" s="553">
        <v>2</v>
      </c>
      <c r="D29" s="27">
        <v>4</v>
      </c>
      <c r="E29" s="27">
        <v>3</v>
      </c>
      <c r="F29" s="27">
        <v>3</v>
      </c>
      <c r="G29" s="553">
        <v>2</v>
      </c>
      <c r="H29" s="27">
        <v>3</v>
      </c>
      <c r="I29" s="27">
        <v>5</v>
      </c>
      <c r="J29" s="27">
        <v>3</v>
      </c>
      <c r="K29" s="553">
        <v>2</v>
      </c>
      <c r="L29" s="8">
        <v>3</v>
      </c>
      <c r="M29" s="553">
        <v>2</v>
      </c>
      <c r="N29" s="8"/>
      <c r="O29" s="176"/>
      <c r="P29" s="551">
        <v>4</v>
      </c>
      <c r="Q29" s="8"/>
      <c r="R29" s="8"/>
      <c r="S29" s="550"/>
      <c r="T29" s="613">
        <f>SUM(C29:P29)/12</f>
        <v>3</v>
      </c>
      <c r="U29" s="99"/>
      <c r="V29" s="8">
        <v>200</v>
      </c>
      <c r="W29" s="8">
        <v>16</v>
      </c>
      <c r="X29" s="8">
        <v>184</v>
      </c>
    </row>
    <row r="30" spans="1:24" s="10" customFormat="1" ht="11.25">
      <c r="A30" s="27">
        <v>26</v>
      </c>
      <c r="B30" s="27">
        <v>2315</v>
      </c>
      <c r="C30" s="27">
        <v>3</v>
      </c>
      <c r="D30" s="553">
        <v>2</v>
      </c>
      <c r="E30" s="27">
        <v>3</v>
      </c>
      <c r="F30" s="27">
        <v>3</v>
      </c>
      <c r="G30" s="553">
        <v>2</v>
      </c>
      <c r="H30" s="27">
        <v>3</v>
      </c>
      <c r="I30" s="27">
        <v>5</v>
      </c>
      <c r="J30" s="27">
        <v>4</v>
      </c>
      <c r="K30" s="553">
        <v>2</v>
      </c>
      <c r="L30" s="8">
        <v>3</v>
      </c>
      <c r="M30" s="8">
        <v>3</v>
      </c>
      <c r="N30" s="8"/>
      <c r="O30" s="176"/>
      <c r="P30" s="544">
        <v>5</v>
      </c>
      <c r="Q30" s="540"/>
      <c r="R30" s="540"/>
      <c r="S30" s="543"/>
      <c r="T30" s="613">
        <f>SUM(C30:P30)/12</f>
        <v>3.1666666666666665</v>
      </c>
      <c r="U30" s="99"/>
      <c r="V30" s="8">
        <v>226</v>
      </c>
      <c r="W30" s="8"/>
      <c r="X30" s="8">
        <v>226</v>
      </c>
    </row>
    <row r="31" spans="1:24" s="10" customFormat="1" ht="11.25">
      <c r="A31" s="27">
        <v>27</v>
      </c>
      <c r="B31" s="27">
        <v>2214</v>
      </c>
      <c r="C31" s="27">
        <v>3</v>
      </c>
      <c r="D31" s="553">
        <v>2</v>
      </c>
      <c r="E31" s="27">
        <v>4</v>
      </c>
      <c r="F31" s="27">
        <v>5</v>
      </c>
      <c r="G31" s="27">
        <v>3</v>
      </c>
      <c r="H31" s="27">
        <v>4</v>
      </c>
      <c r="I31" s="27">
        <v>5</v>
      </c>
      <c r="J31" s="27">
        <v>4</v>
      </c>
      <c r="K31" s="8">
        <v>4</v>
      </c>
      <c r="L31" s="8">
        <v>4</v>
      </c>
      <c r="M31" s="8">
        <v>4</v>
      </c>
      <c r="N31" s="8"/>
      <c r="O31" s="176"/>
      <c r="P31" s="551">
        <v>4</v>
      </c>
      <c r="Q31" s="8"/>
      <c r="R31" s="8"/>
      <c r="S31" s="550"/>
      <c r="T31" s="613">
        <f>SUM(C31:P31)/12</f>
        <v>3.8333333333333335</v>
      </c>
      <c r="U31" s="99"/>
      <c r="V31" s="8">
        <v>102</v>
      </c>
      <c r="W31" s="8">
        <v>48</v>
      </c>
      <c r="X31" s="8">
        <v>54</v>
      </c>
    </row>
    <row r="32" spans="1:24" s="10" customFormat="1" ht="11.25">
      <c r="A32" s="27">
        <v>28</v>
      </c>
      <c r="B32" s="27">
        <v>644</v>
      </c>
      <c r="C32" s="554">
        <v>2</v>
      </c>
      <c r="D32" s="553">
        <v>2</v>
      </c>
      <c r="E32" s="27">
        <v>4</v>
      </c>
      <c r="F32" s="27">
        <v>4</v>
      </c>
      <c r="G32" s="553">
        <v>2</v>
      </c>
      <c r="H32" s="27">
        <v>3</v>
      </c>
      <c r="I32" s="27">
        <v>4</v>
      </c>
      <c r="J32" s="27">
        <v>4</v>
      </c>
      <c r="K32" s="8">
        <v>4</v>
      </c>
      <c r="L32" s="8">
        <v>3</v>
      </c>
      <c r="M32" s="8">
        <v>3</v>
      </c>
      <c r="N32" s="8"/>
      <c r="O32" s="176"/>
      <c r="P32" s="551">
        <v>4</v>
      </c>
      <c r="Q32" s="8"/>
      <c r="R32" s="8"/>
      <c r="S32" s="550"/>
      <c r="T32" s="613">
        <f>SUM(C32:P32)/12</f>
        <v>3.25</v>
      </c>
      <c r="U32" s="99"/>
      <c r="V32" s="8">
        <v>158</v>
      </c>
      <c r="W32" s="8">
        <v>62</v>
      </c>
      <c r="X32" s="8">
        <v>96</v>
      </c>
    </row>
    <row r="33" spans="1:24" s="10" customFormat="1" ht="12" thickBot="1">
      <c r="A33" s="546">
        <v>29</v>
      </c>
      <c r="B33" s="546">
        <v>2339</v>
      </c>
      <c r="C33" s="548" t="s">
        <v>379</v>
      </c>
      <c r="D33" s="574" t="s">
        <v>379</v>
      </c>
      <c r="E33" s="574" t="s">
        <v>379</v>
      </c>
      <c r="F33" s="574" t="s">
        <v>379</v>
      </c>
      <c r="G33" s="574" t="s">
        <v>379</v>
      </c>
      <c r="H33" s="574" t="s">
        <v>379</v>
      </c>
      <c r="I33" s="574" t="s">
        <v>379</v>
      </c>
      <c r="J33" s="574" t="s">
        <v>379</v>
      </c>
      <c r="K33" s="574" t="s">
        <v>379</v>
      </c>
      <c r="L33" s="574" t="s">
        <v>379</v>
      </c>
      <c r="M33" s="574" t="s">
        <v>379</v>
      </c>
      <c r="N33" s="540"/>
      <c r="O33" s="545"/>
      <c r="P33" s="612" t="s">
        <v>378</v>
      </c>
      <c r="Q33" s="540"/>
      <c r="R33" s="540"/>
      <c r="S33" s="543"/>
      <c r="T33" s="611">
        <f>SUM(C33:P33)/12</f>
        <v>0</v>
      </c>
      <c r="U33" s="541"/>
      <c r="V33" s="540">
        <v>328</v>
      </c>
      <c r="W33" s="540"/>
      <c r="X33" s="540">
        <v>328</v>
      </c>
    </row>
    <row r="34" spans="1:24" s="10" customFormat="1" ht="12" thickBot="1">
      <c r="A34" s="535"/>
      <c r="B34" s="568" t="s">
        <v>60</v>
      </c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6"/>
      <c r="P34" s="535"/>
      <c r="Q34" s="532"/>
      <c r="R34" s="532"/>
      <c r="S34" s="531"/>
      <c r="T34" s="588">
        <f>SUM(T5:T33)</f>
        <v>93.83333333333333</v>
      </c>
      <c r="U34" s="533"/>
      <c r="V34" s="532">
        <f>SUM(V5:V33)</f>
        <v>4142</v>
      </c>
      <c r="W34" s="532">
        <f>SUM(W5:W33)</f>
        <v>642</v>
      </c>
      <c r="X34" s="531">
        <f>SUM(X5:X33)</f>
        <v>3500</v>
      </c>
    </row>
    <row r="35" spans="1:24" ht="11.25" customHeight="1" thickBot="1">
      <c r="A35" s="1"/>
      <c r="X35" s="530">
        <v>468</v>
      </c>
    </row>
    <row r="36" spans="1:24" ht="11.25" customHeight="1">
      <c r="A36" s="5"/>
      <c r="B36" s="529" t="s">
        <v>377</v>
      </c>
      <c r="C36" t="s">
        <v>490</v>
      </c>
      <c r="G36" s="10"/>
      <c r="J36" s="528" t="s">
        <v>489</v>
      </c>
      <c r="K36" s="528"/>
      <c r="L36" s="528"/>
      <c r="M36" s="528"/>
      <c r="N36" s="528"/>
      <c r="O36" s="528"/>
      <c r="P36" s="528"/>
      <c r="Q36" s="528"/>
      <c r="R36" s="528" t="s">
        <v>488</v>
      </c>
      <c r="S36" s="528"/>
      <c r="T36" s="528"/>
      <c r="U36" s="528"/>
      <c r="V36" s="528"/>
      <c r="W36" s="528"/>
      <c r="X36" s="25"/>
    </row>
    <row r="37" spans="1:24" ht="15.75" customHeight="1">
      <c r="A37" s="1"/>
      <c r="B37" s="527" t="s">
        <v>449</v>
      </c>
      <c r="C37" s="527"/>
      <c r="E37" s="528" t="s">
        <v>459</v>
      </c>
      <c r="F37" s="528"/>
      <c r="G37" s="528"/>
      <c r="H37" s="528"/>
      <c r="I37" s="528"/>
      <c r="J37" s="528"/>
      <c r="K37" s="528"/>
      <c r="L37" s="528"/>
      <c r="M37" s="528"/>
      <c r="N37" s="528"/>
      <c r="O37" s="528" t="s">
        <v>487</v>
      </c>
      <c r="P37" s="528"/>
      <c r="Q37" s="528"/>
      <c r="R37" s="528"/>
      <c r="S37" s="528"/>
      <c r="T37" s="528"/>
      <c r="U37" s="528"/>
      <c r="V37" s="528"/>
      <c r="W37" s="528"/>
      <c r="X37" s="25"/>
    </row>
    <row r="38" spans="1:24" ht="14.25" customHeight="1">
      <c r="A38" s="1"/>
      <c r="B38" s="441" t="s">
        <v>486</v>
      </c>
      <c r="C38" s="527"/>
      <c r="D38" s="527"/>
      <c r="E38" s="527"/>
      <c r="F38" s="527"/>
      <c r="G38" t="s">
        <v>485</v>
      </c>
      <c r="X38" s="25"/>
    </row>
    <row r="39" spans="1:24" ht="8.25" customHeight="1">
      <c r="A39" s="1"/>
      <c r="X39" s="25"/>
    </row>
    <row r="40" spans="1:24" ht="11.25" customHeight="1">
      <c r="A40" s="3"/>
      <c r="B40" s="4" t="s">
        <v>368</v>
      </c>
      <c r="C40" s="4"/>
      <c r="D40" s="4"/>
      <c r="E40" s="472" t="s">
        <v>367</v>
      </c>
      <c r="F40" s="472"/>
      <c r="G40" s="472"/>
      <c r="H40" s="472"/>
      <c r="I40" s="472"/>
      <c r="J40" s="472"/>
      <c r="K40" s="472"/>
      <c r="L40" s="472"/>
      <c r="M40" s="472"/>
      <c r="N40" s="4"/>
      <c r="O40" s="4"/>
      <c r="P40" s="472" t="s">
        <v>366</v>
      </c>
      <c r="Q40" s="472"/>
      <c r="R40" s="472"/>
      <c r="S40" s="472"/>
      <c r="T40" s="472"/>
      <c r="U40" s="472"/>
      <c r="V40" s="472"/>
      <c r="W40" s="472"/>
      <c r="X40" s="526"/>
    </row>
  </sheetData>
  <sheetProtection/>
  <mergeCells count="19">
    <mergeCell ref="A1:X1"/>
    <mergeCell ref="A2:X2"/>
    <mergeCell ref="A3:A4"/>
    <mergeCell ref="B3:B4"/>
    <mergeCell ref="T3:T4"/>
    <mergeCell ref="V3:V4"/>
    <mergeCell ref="W3:W4"/>
    <mergeCell ref="X3:X4"/>
    <mergeCell ref="P3:S3"/>
    <mergeCell ref="C3:O3"/>
    <mergeCell ref="U3:U4"/>
    <mergeCell ref="R36:W36"/>
    <mergeCell ref="E40:M40"/>
    <mergeCell ref="P40:W40"/>
    <mergeCell ref="J36:Q36"/>
    <mergeCell ref="B37:C37"/>
    <mergeCell ref="E37:N37"/>
    <mergeCell ref="O37:W37"/>
    <mergeCell ref="B38:F3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4">
      <selection activeCell="F31" sqref="F31"/>
    </sheetView>
  </sheetViews>
  <sheetFormatPr defaultColWidth="9.00390625" defaultRowHeight="12.75"/>
  <cols>
    <col min="1" max="1" width="2.75390625" style="0" customWidth="1"/>
    <col min="2" max="2" width="29.375" style="0" customWidth="1"/>
    <col min="3" max="3" width="3.625" style="0" customWidth="1"/>
    <col min="4" max="6" width="3.25390625" style="0" customWidth="1"/>
    <col min="7" max="7" width="3.625" style="0" customWidth="1"/>
    <col min="8" max="8" width="3.75390625" style="0" customWidth="1"/>
    <col min="9" max="9" width="3.625" style="0" customWidth="1"/>
    <col min="10" max="10" width="3.375" style="0" customWidth="1"/>
    <col min="11" max="11" width="3.75390625" style="0" customWidth="1"/>
    <col min="12" max="12" width="3.625" style="0" customWidth="1"/>
    <col min="13" max="14" width="3.375" style="0" customWidth="1"/>
    <col min="15" max="17" width="3.625" style="0" customWidth="1"/>
    <col min="18" max="18" width="3.25390625" style="0" customWidth="1"/>
    <col min="19" max="19" width="3.625" style="0" customWidth="1"/>
    <col min="20" max="20" width="6.00390625" style="0" customWidth="1"/>
    <col min="21" max="21" width="7.75390625" style="0" customWidth="1"/>
    <col min="22" max="22" width="5.75390625" style="0" customWidth="1"/>
    <col min="23" max="23" width="5.625" style="0" customWidth="1"/>
    <col min="24" max="24" width="4.625" style="0" customWidth="1"/>
  </cols>
  <sheetData>
    <row r="1" spans="1:24" ht="31.5" customHeight="1">
      <c r="A1" s="516" t="s">
        <v>535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8"/>
    </row>
    <row r="2" spans="1:24" ht="13.5" thickBo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8"/>
      <c r="Q2" s="438"/>
      <c r="R2" s="438"/>
      <c r="S2" s="438"/>
      <c r="T2" s="438"/>
      <c r="U2" s="437"/>
      <c r="V2" s="437"/>
      <c r="W2" s="437"/>
      <c r="X2" s="457"/>
    </row>
    <row r="3" spans="1:24" ht="37.5" customHeight="1">
      <c r="A3" s="458" t="s">
        <v>0</v>
      </c>
      <c r="B3" s="460" t="s">
        <v>1</v>
      </c>
      <c r="C3" s="516" t="s">
        <v>7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66" t="s">
        <v>8</v>
      </c>
      <c r="Q3" s="565"/>
      <c r="R3" s="565"/>
      <c r="S3" s="564"/>
      <c r="T3" s="581" t="s">
        <v>5</v>
      </c>
      <c r="U3" s="562" t="s">
        <v>6</v>
      </c>
      <c r="V3" s="510" t="s">
        <v>4</v>
      </c>
      <c r="W3" s="510" t="s">
        <v>3</v>
      </c>
      <c r="X3" s="510" t="s">
        <v>2</v>
      </c>
    </row>
    <row r="4" spans="1:24" ht="239.25" customHeight="1">
      <c r="A4" s="459"/>
      <c r="B4" s="461"/>
      <c r="C4" s="559" t="s">
        <v>404</v>
      </c>
      <c r="D4" s="559" t="s">
        <v>403</v>
      </c>
      <c r="E4" s="559" t="s">
        <v>524</v>
      </c>
      <c r="F4" s="559" t="s">
        <v>401</v>
      </c>
      <c r="G4" s="559" t="s">
        <v>400</v>
      </c>
      <c r="H4" s="559" t="s">
        <v>67</v>
      </c>
      <c r="I4" s="559" t="s">
        <v>402</v>
      </c>
      <c r="J4" s="559" t="s">
        <v>534</v>
      </c>
      <c r="K4" s="559"/>
      <c r="L4" s="559"/>
      <c r="M4" s="559"/>
      <c r="N4" s="559"/>
      <c r="O4" s="561"/>
      <c r="P4" s="560" t="s">
        <v>533</v>
      </c>
      <c r="Q4" s="559" t="s">
        <v>398</v>
      </c>
      <c r="R4" s="559"/>
      <c r="S4" s="558"/>
      <c r="T4" s="580"/>
      <c r="U4" s="556"/>
      <c r="V4" s="511"/>
      <c r="W4" s="511"/>
      <c r="X4" s="511"/>
    </row>
    <row r="5" spans="1:24" s="10" customFormat="1" ht="11.25">
      <c r="A5" s="8">
        <v>1</v>
      </c>
      <c r="B5" s="8">
        <v>21400201256</v>
      </c>
      <c r="C5" s="27">
        <v>3</v>
      </c>
      <c r="D5" s="553">
        <v>2</v>
      </c>
      <c r="E5" s="27">
        <v>3</v>
      </c>
      <c r="F5" s="27">
        <v>3</v>
      </c>
      <c r="G5" s="553">
        <v>2</v>
      </c>
      <c r="H5" s="27">
        <v>3</v>
      </c>
      <c r="I5" s="27">
        <v>3</v>
      </c>
      <c r="J5" s="553">
        <v>2</v>
      </c>
      <c r="K5" s="27"/>
      <c r="L5" s="27"/>
      <c r="M5" s="27"/>
      <c r="N5" s="27"/>
      <c r="O5" s="173"/>
      <c r="P5" s="578">
        <v>4</v>
      </c>
      <c r="Q5" s="552">
        <v>4</v>
      </c>
      <c r="R5" s="27"/>
      <c r="S5" s="577"/>
      <c r="T5" s="576">
        <f>SUM(C5:S5)/10</f>
        <v>2.9</v>
      </c>
      <c r="U5" s="575">
        <v>1</v>
      </c>
      <c r="V5" s="27">
        <v>180</v>
      </c>
      <c r="W5" s="27">
        <v>46</v>
      </c>
      <c r="X5" s="27">
        <v>134</v>
      </c>
    </row>
    <row r="6" spans="1:24" s="10" customFormat="1" ht="11.25">
      <c r="A6" s="8">
        <v>2</v>
      </c>
      <c r="B6" s="8">
        <v>2140020239</v>
      </c>
      <c r="C6" s="27">
        <v>3</v>
      </c>
      <c r="D6" s="27">
        <v>4</v>
      </c>
      <c r="E6" s="27">
        <v>3</v>
      </c>
      <c r="F6" s="553">
        <v>2</v>
      </c>
      <c r="G6" s="553">
        <v>2</v>
      </c>
      <c r="H6" s="27">
        <v>3</v>
      </c>
      <c r="I6" s="27">
        <v>4</v>
      </c>
      <c r="J6" s="553">
        <v>2</v>
      </c>
      <c r="K6" s="27"/>
      <c r="L6" s="27"/>
      <c r="M6" s="27"/>
      <c r="N6" s="27"/>
      <c r="O6" s="173"/>
      <c r="P6" s="555" t="s">
        <v>378</v>
      </c>
      <c r="Q6" s="554" t="s">
        <v>378</v>
      </c>
      <c r="R6" s="27"/>
      <c r="S6" s="577"/>
      <c r="T6" s="576">
        <f>SUM(C6:S6)/10</f>
        <v>2.3</v>
      </c>
      <c r="U6" s="575"/>
      <c r="V6" s="27">
        <v>140</v>
      </c>
      <c r="W6" s="27"/>
      <c r="X6" s="27">
        <v>140</v>
      </c>
    </row>
    <row r="7" spans="1:24" s="10" customFormat="1" ht="11.25">
      <c r="A7" s="8">
        <v>3</v>
      </c>
      <c r="B7" s="8">
        <v>21400201251</v>
      </c>
      <c r="C7" s="27">
        <v>3</v>
      </c>
      <c r="D7" s="27">
        <v>4</v>
      </c>
      <c r="E7" s="553">
        <v>2</v>
      </c>
      <c r="F7" s="27">
        <v>4</v>
      </c>
      <c r="G7" s="553">
        <v>2</v>
      </c>
      <c r="H7" s="27">
        <v>3</v>
      </c>
      <c r="I7" s="27">
        <v>4</v>
      </c>
      <c r="J7" s="553">
        <v>2</v>
      </c>
      <c r="K7" s="27"/>
      <c r="L7" s="27"/>
      <c r="M7" s="27"/>
      <c r="N7" s="27"/>
      <c r="O7" s="173"/>
      <c r="P7" s="555" t="s">
        <v>378</v>
      </c>
      <c r="Q7" s="554" t="s">
        <v>378</v>
      </c>
      <c r="R7" s="27"/>
      <c r="S7" s="577"/>
      <c r="T7" s="576">
        <f>SUM(C7:S7)/10</f>
        <v>2.4</v>
      </c>
      <c r="U7" s="575"/>
      <c r="V7" s="27">
        <v>137</v>
      </c>
      <c r="W7" s="27">
        <v>66</v>
      </c>
      <c r="X7" s="27">
        <v>71</v>
      </c>
    </row>
    <row r="8" spans="1:24" s="10" customFormat="1" ht="11.25">
      <c r="A8" s="8">
        <v>4</v>
      </c>
      <c r="B8" s="8">
        <v>2140020121</v>
      </c>
      <c r="C8" s="27">
        <v>4</v>
      </c>
      <c r="D8" s="27">
        <v>3</v>
      </c>
      <c r="E8" s="27">
        <v>4</v>
      </c>
      <c r="F8" s="27">
        <v>3</v>
      </c>
      <c r="G8" s="27">
        <v>4</v>
      </c>
      <c r="H8" s="553">
        <v>2</v>
      </c>
      <c r="I8" s="27">
        <v>4</v>
      </c>
      <c r="J8" s="553">
        <v>2</v>
      </c>
      <c r="K8" s="27"/>
      <c r="L8" s="27"/>
      <c r="M8" s="27"/>
      <c r="N8" s="27"/>
      <c r="O8" s="173"/>
      <c r="P8" s="578">
        <v>3</v>
      </c>
      <c r="Q8" s="552">
        <v>3</v>
      </c>
      <c r="R8" s="27"/>
      <c r="S8" s="577"/>
      <c r="T8" s="576">
        <f>SUM(C8:S8)/10</f>
        <v>3.2</v>
      </c>
      <c r="U8" s="575"/>
      <c r="V8" s="27">
        <v>129</v>
      </c>
      <c r="W8" s="27">
        <v>34</v>
      </c>
      <c r="X8" s="27">
        <v>95</v>
      </c>
    </row>
    <row r="9" spans="1:24" s="10" customFormat="1" ht="11.25">
      <c r="A9" s="8">
        <v>5</v>
      </c>
      <c r="B9" s="8">
        <v>2140020123</v>
      </c>
      <c r="C9" s="27">
        <v>3</v>
      </c>
      <c r="D9" s="27">
        <v>4</v>
      </c>
      <c r="E9" s="27">
        <v>4</v>
      </c>
      <c r="F9" s="27">
        <v>4</v>
      </c>
      <c r="G9" s="27">
        <v>3</v>
      </c>
      <c r="H9" s="27">
        <v>3</v>
      </c>
      <c r="I9" s="27">
        <v>4</v>
      </c>
      <c r="J9" s="27">
        <v>4</v>
      </c>
      <c r="K9" s="27"/>
      <c r="L9" s="27"/>
      <c r="M9" s="27"/>
      <c r="N9" s="27"/>
      <c r="O9" s="173"/>
      <c r="P9" s="555" t="s">
        <v>378</v>
      </c>
      <c r="Q9" s="554">
        <v>2</v>
      </c>
      <c r="R9" s="27"/>
      <c r="S9" s="577"/>
      <c r="T9" s="576">
        <f>SUM(C9:S9)/10</f>
        <v>3.1</v>
      </c>
      <c r="U9" s="575"/>
      <c r="V9" s="27">
        <v>104</v>
      </c>
      <c r="W9" s="27">
        <v>46</v>
      </c>
      <c r="X9" s="27">
        <v>58</v>
      </c>
    </row>
    <row r="10" spans="1:24" s="10" customFormat="1" ht="11.25">
      <c r="A10" s="8">
        <v>6</v>
      </c>
      <c r="B10" s="8">
        <v>2140020131</v>
      </c>
      <c r="C10" s="27">
        <v>4</v>
      </c>
      <c r="D10" s="27">
        <v>4</v>
      </c>
      <c r="E10" s="27">
        <v>5</v>
      </c>
      <c r="F10" s="27">
        <v>4</v>
      </c>
      <c r="G10" s="27">
        <v>4</v>
      </c>
      <c r="H10" s="27">
        <v>4</v>
      </c>
      <c r="I10" s="27">
        <v>4</v>
      </c>
      <c r="J10" s="27">
        <v>3</v>
      </c>
      <c r="K10" s="27"/>
      <c r="L10" s="27"/>
      <c r="M10" s="27"/>
      <c r="N10" s="27"/>
      <c r="O10" s="173"/>
      <c r="P10" s="578">
        <v>3</v>
      </c>
      <c r="Q10" s="552">
        <v>3</v>
      </c>
      <c r="R10" s="27"/>
      <c r="S10" s="577"/>
      <c r="T10" s="576">
        <f>SUM(C10:S10)/10</f>
        <v>3.8</v>
      </c>
      <c r="U10" s="575"/>
      <c r="V10" s="27">
        <v>108</v>
      </c>
      <c r="W10" s="27">
        <v>46</v>
      </c>
      <c r="X10" s="27">
        <v>62</v>
      </c>
    </row>
    <row r="11" spans="1:24" s="10" customFormat="1" ht="11.25">
      <c r="A11" s="27">
        <v>7</v>
      </c>
      <c r="B11" s="27">
        <v>2140020135</v>
      </c>
      <c r="C11" s="27">
        <v>4</v>
      </c>
      <c r="D11" s="27">
        <v>3</v>
      </c>
      <c r="E11" s="27">
        <v>4</v>
      </c>
      <c r="F11" s="27">
        <v>4</v>
      </c>
      <c r="G11" s="27">
        <v>5</v>
      </c>
      <c r="H11" s="27">
        <v>3</v>
      </c>
      <c r="I11" s="27">
        <v>3</v>
      </c>
      <c r="J11" s="27">
        <v>3</v>
      </c>
      <c r="K11" s="27"/>
      <c r="L11" s="27"/>
      <c r="M11" s="27"/>
      <c r="N11" s="27"/>
      <c r="O11" s="173"/>
      <c r="P11" s="578">
        <v>3</v>
      </c>
      <c r="Q11" s="59">
        <v>3</v>
      </c>
      <c r="R11" s="27"/>
      <c r="S11" s="577"/>
      <c r="T11" s="576">
        <f>SUM(C11:S11)/10</f>
        <v>3.5</v>
      </c>
      <c r="U11" s="575"/>
      <c r="V11" s="27">
        <v>98</v>
      </c>
      <c r="W11" s="27">
        <v>38</v>
      </c>
      <c r="X11" s="27">
        <v>60</v>
      </c>
    </row>
    <row r="12" spans="1:24" s="10" customFormat="1" ht="11.25">
      <c r="A12" s="27">
        <v>8</v>
      </c>
      <c r="B12" s="27">
        <v>2140020136</v>
      </c>
      <c r="C12" s="27">
        <v>4</v>
      </c>
      <c r="D12" s="27">
        <v>5</v>
      </c>
      <c r="E12" s="27">
        <v>5</v>
      </c>
      <c r="F12" s="27">
        <v>5</v>
      </c>
      <c r="G12" s="27">
        <v>5</v>
      </c>
      <c r="H12" s="27">
        <v>3</v>
      </c>
      <c r="I12" s="27">
        <v>3</v>
      </c>
      <c r="J12" s="27">
        <v>4</v>
      </c>
      <c r="K12" s="27"/>
      <c r="L12" s="27"/>
      <c r="M12" s="27"/>
      <c r="N12" s="27"/>
      <c r="O12" s="173"/>
      <c r="P12" s="578">
        <v>4</v>
      </c>
      <c r="Q12" s="552">
        <v>4</v>
      </c>
      <c r="R12" s="27"/>
      <c r="S12" s="577"/>
      <c r="T12" s="576">
        <f>SUM(C12:S12)/10</f>
        <v>4.2</v>
      </c>
      <c r="U12" s="575"/>
      <c r="V12" s="27">
        <v>60</v>
      </c>
      <c r="W12" s="27">
        <v>32</v>
      </c>
      <c r="X12" s="27">
        <v>28</v>
      </c>
    </row>
    <row r="13" spans="1:24" s="10" customFormat="1" ht="11.25">
      <c r="A13" s="27">
        <v>9</v>
      </c>
      <c r="B13" s="27">
        <v>2140020137</v>
      </c>
      <c r="C13" s="27">
        <v>4</v>
      </c>
      <c r="D13" s="27">
        <v>5</v>
      </c>
      <c r="E13" s="27">
        <v>4</v>
      </c>
      <c r="F13" s="27">
        <v>4</v>
      </c>
      <c r="G13" s="27">
        <v>3</v>
      </c>
      <c r="H13" s="27">
        <v>3</v>
      </c>
      <c r="I13" s="27">
        <v>3</v>
      </c>
      <c r="J13" s="27">
        <v>4</v>
      </c>
      <c r="K13" s="27"/>
      <c r="L13" s="27"/>
      <c r="M13" s="27"/>
      <c r="N13" s="27"/>
      <c r="O13" s="173"/>
      <c r="P13" s="578">
        <v>5</v>
      </c>
      <c r="Q13" s="552">
        <v>4</v>
      </c>
      <c r="R13" s="27"/>
      <c r="S13" s="577"/>
      <c r="T13" s="576">
        <f>SUM(C13:S13)/10</f>
        <v>3.9</v>
      </c>
      <c r="U13" s="575"/>
      <c r="V13" s="27">
        <v>68</v>
      </c>
      <c r="W13" s="27"/>
      <c r="X13" s="27">
        <v>68</v>
      </c>
    </row>
    <row r="14" spans="1:24" s="10" customFormat="1" ht="11.25">
      <c r="A14" s="27">
        <v>10</v>
      </c>
      <c r="B14" s="27">
        <v>2140020138</v>
      </c>
      <c r="C14" s="27">
        <v>3</v>
      </c>
      <c r="D14" s="27">
        <v>3</v>
      </c>
      <c r="E14" s="27">
        <v>5</v>
      </c>
      <c r="F14" s="27">
        <v>4</v>
      </c>
      <c r="G14" s="27">
        <v>5</v>
      </c>
      <c r="H14" s="27">
        <v>4</v>
      </c>
      <c r="I14" s="27">
        <v>4</v>
      </c>
      <c r="J14" s="27">
        <v>4</v>
      </c>
      <c r="K14" s="27"/>
      <c r="L14" s="27"/>
      <c r="M14" s="27"/>
      <c r="N14" s="27"/>
      <c r="O14" s="173"/>
      <c r="P14" s="578">
        <v>3</v>
      </c>
      <c r="Q14" s="552">
        <v>3</v>
      </c>
      <c r="R14" s="27"/>
      <c r="S14" s="577"/>
      <c r="T14" s="576">
        <f>SUM(C14:S14)/10</f>
        <v>3.8</v>
      </c>
      <c r="U14" s="575"/>
      <c r="V14" s="27">
        <v>74</v>
      </c>
      <c r="W14" s="27">
        <v>26</v>
      </c>
      <c r="X14" s="27">
        <v>48</v>
      </c>
    </row>
    <row r="15" spans="1:24" s="10" customFormat="1" ht="11.25">
      <c r="A15" s="8">
        <v>11</v>
      </c>
      <c r="B15" s="8">
        <v>2140020140</v>
      </c>
      <c r="C15" s="27">
        <v>3</v>
      </c>
      <c r="D15" s="27">
        <v>3</v>
      </c>
      <c r="E15" s="27">
        <v>3</v>
      </c>
      <c r="F15" s="27">
        <v>4</v>
      </c>
      <c r="G15" s="27">
        <v>3</v>
      </c>
      <c r="H15" s="27">
        <v>3</v>
      </c>
      <c r="I15" s="27">
        <v>4</v>
      </c>
      <c r="J15" s="27">
        <v>4</v>
      </c>
      <c r="K15" s="27"/>
      <c r="L15" s="27"/>
      <c r="M15" s="27"/>
      <c r="N15" s="27"/>
      <c r="O15" s="173"/>
      <c r="P15" s="578">
        <v>3</v>
      </c>
      <c r="Q15" s="554">
        <v>2</v>
      </c>
      <c r="R15" s="27"/>
      <c r="S15" s="577"/>
      <c r="T15" s="576">
        <f>SUM(C15:S15)/10</f>
        <v>3.2</v>
      </c>
      <c r="U15" s="575"/>
      <c r="V15" s="27">
        <v>59</v>
      </c>
      <c r="W15" s="27">
        <v>6</v>
      </c>
      <c r="X15" s="27">
        <v>53</v>
      </c>
    </row>
    <row r="16" spans="1:24" s="10" customFormat="1" ht="11.25">
      <c r="A16" s="8">
        <v>12</v>
      </c>
      <c r="B16" s="8">
        <v>2140020141</v>
      </c>
      <c r="C16" s="27">
        <v>4</v>
      </c>
      <c r="D16" s="27">
        <v>3</v>
      </c>
      <c r="E16" s="27">
        <v>3</v>
      </c>
      <c r="F16" s="27">
        <v>4</v>
      </c>
      <c r="G16" s="27">
        <v>4</v>
      </c>
      <c r="H16" s="27">
        <v>3</v>
      </c>
      <c r="I16" s="27">
        <v>4</v>
      </c>
      <c r="J16" s="27">
        <v>4</v>
      </c>
      <c r="K16" s="27"/>
      <c r="L16" s="27"/>
      <c r="M16" s="27"/>
      <c r="N16" s="27"/>
      <c r="O16" s="173"/>
      <c r="P16" s="578">
        <v>5</v>
      </c>
      <c r="Q16" s="552">
        <v>3</v>
      </c>
      <c r="R16" s="27"/>
      <c r="S16" s="577"/>
      <c r="T16" s="576">
        <f>SUM(C16:S16)/10</f>
        <v>3.7</v>
      </c>
      <c r="U16" s="575"/>
      <c r="V16" s="27">
        <v>46</v>
      </c>
      <c r="W16" s="27"/>
      <c r="X16" s="27">
        <v>46</v>
      </c>
    </row>
    <row r="17" spans="1:24" s="10" customFormat="1" ht="11.25">
      <c r="A17" s="8">
        <v>13</v>
      </c>
      <c r="B17" s="8">
        <v>2140020142</v>
      </c>
      <c r="C17" s="27">
        <v>3</v>
      </c>
      <c r="D17" s="27">
        <v>3</v>
      </c>
      <c r="E17" s="27">
        <v>4</v>
      </c>
      <c r="F17" s="27">
        <v>4</v>
      </c>
      <c r="G17" s="27">
        <v>4</v>
      </c>
      <c r="H17" s="27">
        <v>4</v>
      </c>
      <c r="I17" s="27">
        <v>4</v>
      </c>
      <c r="J17" s="27">
        <v>3</v>
      </c>
      <c r="K17" s="27"/>
      <c r="L17" s="27"/>
      <c r="M17" s="27"/>
      <c r="N17" s="27"/>
      <c r="O17" s="173"/>
      <c r="P17" s="578">
        <v>5</v>
      </c>
      <c r="Q17" s="552">
        <v>4</v>
      </c>
      <c r="R17" s="27"/>
      <c r="S17" s="577"/>
      <c r="T17" s="576">
        <f>SUM(C17:S17)/10</f>
        <v>3.8</v>
      </c>
      <c r="U17" s="575"/>
      <c r="V17" s="27">
        <v>74</v>
      </c>
      <c r="W17" s="27">
        <v>14</v>
      </c>
      <c r="X17" s="27">
        <v>60</v>
      </c>
    </row>
    <row r="18" spans="1:24" s="10" customFormat="1" ht="11.25">
      <c r="A18" s="8">
        <v>14</v>
      </c>
      <c r="B18" s="8">
        <v>2140020144</v>
      </c>
      <c r="C18" s="27">
        <v>3</v>
      </c>
      <c r="D18" s="553">
        <v>2</v>
      </c>
      <c r="E18" s="553">
        <v>2</v>
      </c>
      <c r="F18" s="553">
        <v>2</v>
      </c>
      <c r="G18" s="553">
        <v>2</v>
      </c>
      <c r="H18" s="553">
        <v>2</v>
      </c>
      <c r="I18" s="27">
        <v>4</v>
      </c>
      <c r="J18" s="553">
        <v>2</v>
      </c>
      <c r="K18" s="27"/>
      <c r="L18" s="27"/>
      <c r="M18" s="27"/>
      <c r="N18" s="27"/>
      <c r="O18" s="173"/>
      <c r="P18" s="578">
        <v>3</v>
      </c>
      <c r="Q18" s="554">
        <v>2</v>
      </c>
      <c r="R18" s="27"/>
      <c r="S18" s="577"/>
      <c r="T18" s="576">
        <f>SUM(C18:S18)/10</f>
        <v>2.4</v>
      </c>
      <c r="U18" s="575"/>
      <c r="V18" s="27">
        <v>137</v>
      </c>
      <c r="W18" s="27">
        <v>42</v>
      </c>
      <c r="X18" s="27">
        <v>95</v>
      </c>
    </row>
    <row r="19" spans="1:24" s="10" customFormat="1" ht="11.25">
      <c r="A19" s="8">
        <v>15</v>
      </c>
      <c r="B19" s="8">
        <v>2140020146</v>
      </c>
      <c r="C19" s="27">
        <v>3</v>
      </c>
      <c r="D19" s="27">
        <v>3</v>
      </c>
      <c r="E19" s="27">
        <v>3</v>
      </c>
      <c r="F19" s="27">
        <v>3</v>
      </c>
      <c r="G19" s="27">
        <v>3</v>
      </c>
      <c r="H19" s="27">
        <v>3</v>
      </c>
      <c r="I19" s="27">
        <v>4</v>
      </c>
      <c r="J19" s="27">
        <v>3</v>
      </c>
      <c r="K19" s="27"/>
      <c r="L19" s="27"/>
      <c r="M19" s="27"/>
      <c r="N19" s="27"/>
      <c r="O19" s="173"/>
      <c r="P19" s="578">
        <v>3</v>
      </c>
      <c r="Q19" s="554">
        <v>2</v>
      </c>
      <c r="R19" s="27"/>
      <c r="S19" s="577"/>
      <c r="T19" s="576">
        <f>SUM(C19:S19)/10</f>
        <v>3</v>
      </c>
      <c r="U19" s="575"/>
      <c r="V19" s="27">
        <v>16</v>
      </c>
      <c r="W19" s="27"/>
      <c r="X19" s="27">
        <v>16</v>
      </c>
    </row>
    <row r="20" spans="1:24" s="10" customFormat="1" ht="11.25">
      <c r="A20" s="8">
        <v>16</v>
      </c>
      <c r="B20" s="8">
        <v>2138020140</v>
      </c>
      <c r="C20" s="27">
        <v>4</v>
      </c>
      <c r="D20" s="27">
        <v>3</v>
      </c>
      <c r="E20" s="27">
        <v>3</v>
      </c>
      <c r="F20" s="27">
        <v>4</v>
      </c>
      <c r="G20" s="27">
        <v>3</v>
      </c>
      <c r="H20" s="27">
        <v>3</v>
      </c>
      <c r="I20" s="27">
        <v>4</v>
      </c>
      <c r="J20" s="27">
        <v>4</v>
      </c>
      <c r="K20" s="27"/>
      <c r="L20" s="27"/>
      <c r="M20" s="27"/>
      <c r="N20" s="27"/>
      <c r="O20" s="173"/>
      <c r="P20" s="578">
        <v>4</v>
      </c>
      <c r="Q20" s="554">
        <v>2</v>
      </c>
      <c r="R20" s="27"/>
      <c r="S20" s="577"/>
      <c r="T20" s="576">
        <f>SUM(C20:S20)/10</f>
        <v>3.4</v>
      </c>
      <c r="U20" s="575"/>
      <c r="V20" s="27">
        <v>14</v>
      </c>
      <c r="W20" s="27"/>
      <c r="X20" s="27">
        <v>14</v>
      </c>
    </row>
    <row r="21" spans="1:24" s="10" customFormat="1" ht="11.25">
      <c r="A21" s="8">
        <v>17</v>
      </c>
      <c r="B21" s="8">
        <v>2334</v>
      </c>
      <c r="C21" s="27">
        <v>3</v>
      </c>
      <c r="D21" s="553">
        <v>2</v>
      </c>
      <c r="E21" s="27">
        <v>4</v>
      </c>
      <c r="F21" s="27">
        <v>4</v>
      </c>
      <c r="G21" s="27">
        <v>3</v>
      </c>
      <c r="H21" s="27">
        <v>3</v>
      </c>
      <c r="I21" s="27">
        <v>3</v>
      </c>
      <c r="J21" s="553">
        <v>2</v>
      </c>
      <c r="K21" s="27"/>
      <c r="L21" s="27"/>
      <c r="M21" s="27"/>
      <c r="N21" s="27"/>
      <c r="O21" s="173"/>
      <c r="P21" s="555" t="s">
        <v>378</v>
      </c>
      <c r="Q21" s="554">
        <v>2</v>
      </c>
      <c r="R21" s="27"/>
      <c r="S21" s="577"/>
      <c r="T21" s="576">
        <f>SUM(C21:S21)/10</f>
        <v>2.6</v>
      </c>
      <c r="U21" s="575"/>
      <c r="V21" s="27">
        <v>68</v>
      </c>
      <c r="W21" s="27">
        <v>50</v>
      </c>
      <c r="X21" s="27">
        <v>18</v>
      </c>
    </row>
    <row r="22" spans="1:24" s="10" customFormat="1" ht="11.25">
      <c r="A22" s="8">
        <v>18</v>
      </c>
      <c r="B22" s="8">
        <v>2335</v>
      </c>
      <c r="C22" s="553">
        <v>2</v>
      </c>
      <c r="D22" s="553">
        <v>2</v>
      </c>
      <c r="E22" s="553">
        <v>2</v>
      </c>
      <c r="F22" s="553">
        <v>2</v>
      </c>
      <c r="G22" s="553">
        <v>2</v>
      </c>
      <c r="H22" s="553">
        <v>2</v>
      </c>
      <c r="I22" s="553">
        <v>2</v>
      </c>
      <c r="J22" s="553">
        <v>2</v>
      </c>
      <c r="K22" s="27"/>
      <c r="L22" s="27"/>
      <c r="M22" s="27"/>
      <c r="N22" s="27"/>
      <c r="O22" s="173"/>
      <c r="P22" s="555" t="s">
        <v>378</v>
      </c>
      <c r="Q22" s="554" t="s">
        <v>378</v>
      </c>
      <c r="R22" s="27"/>
      <c r="S22" s="577"/>
      <c r="T22" s="576">
        <f>SUM(C22:S22)/10</f>
        <v>1.6</v>
      </c>
      <c r="U22" s="575"/>
      <c r="V22" s="27">
        <v>260</v>
      </c>
      <c r="W22" s="27"/>
      <c r="X22" s="27">
        <v>260</v>
      </c>
    </row>
    <row r="23" spans="1:24" s="10" customFormat="1" ht="12" thickBot="1">
      <c r="A23" s="540">
        <v>19</v>
      </c>
      <c r="B23" s="540">
        <v>2218</v>
      </c>
      <c r="C23" s="546">
        <v>3</v>
      </c>
      <c r="D23" s="574">
        <v>2</v>
      </c>
      <c r="E23" s="546">
        <v>4</v>
      </c>
      <c r="F23" s="574">
        <v>2</v>
      </c>
      <c r="G23" s="574">
        <v>2</v>
      </c>
      <c r="H23" s="574">
        <v>2</v>
      </c>
      <c r="I23" s="546">
        <v>3</v>
      </c>
      <c r="J23" s="574">
        <v>2</v>
      </c>
      <c r="K23" s="546"/>
      <c r="L23" s="546"/>
      <c r="M23" s="546"/>
      <c r="N23" s="546"/>
      <c r="O23" s="573"/>
      <c r="P23" s="612" t="s">
        <v>378</v>
      </c>
      <c r="Q23" s="548" t="s">
        <v>378</v>
      </c>
      <c r="R23" s="546"/>
      <c r="S23" s="571"/>
      <c r="T23" s="576">
        <f>SUM(C23:S23)/10</f>
        <v>2</v>
      </c>
      <c r="U23" s="569"/>
      <c r="V23" s="546">
        <v>140</v>
      </c>
      <c r="W23" s="546"/>
      <c r="X23" s="546">
        <v>140</v>
      </c>
    </row>
    <row r="24" spans="1:24" s="10" customFormat="1" ht="12" thickBot="1">
      <c r="A24" s="535"/>
      <c r="B24" s="568" t="s">
        <v>60</v>
      </c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6"/>
      <c r="P24" s="535"/>
      <c r="Q24" s="532"/>
      <c r="R24" s="532"/>
      <c r="S24" s="531"/>
      <c r="T24" s="567">
        <f>SUM(T5:T23)</f>
        <v>58.8</v>
      </c>
      <c r="U24" s="533"/>
      <c r="V24" s="532">
        <f>SUM(V5:V23)</f>
        <v>1912</v>
      </c>
      <c r="W24" s="532">
        <f>SUM(W5:W23)</f>
        <v>446</v>
      </c>
      <c r="X24" s="531">
        <f>SUM(X5:X23)</f>
        <v>1466</v>
      </c>
    </row>
    <row r="25" spans="1:24" ht="14.25" customHeight="1" thickBot="1">
      <c r="A25" s="1"/>
      <c r="X25" s="530">
        <v>406</v>
      </c>
    </row>
    <row r="26" spans="1:24" ht="11.25" customHeight="1">
      <c r="A26" s="5"/>
      <c r="B26" s="529" t="s">
        <v>532</v>
      </c>
      <c r="C26" t="s">
        <v>395</v>
      </c>
      <c r="J26" s="528" t="s">
        <v>531</v>
      </c>
      <c r="K26" s="528"/>
      <c r="L26" s="528"/>
      <c r="M26" s="528"/>
      <c r="N26" s="528"/>
      <c r="O26" s="528"/>
      <c r="P26" s="528"/>
      <c r="Q26" s="528"/>
      <c r="R26" s="528" t="s">
        <v>530</v>
      </c>
      <c r="S26" s="528"/>
      <c r="T26" s="528"/>
      <c r="U26" s="528"/>
      <c r="V26" s="528"/>
      <c r="W26" s="528"/>
      <c r="X26" s="25"/>
    </row>
    <row r="27" spans="1:24" ht="15.75" customHeight="1">
      <c r="A27" s="1"/>
      <c r="B27" s="527" t="s">
        <v>392</v>
      </c>
      <c r="C27" s="527"/>
      <c r="E27" s="528" t="s">
        <v>391</v>
      </c>
      <c r="F27" s="528"/>
      <c r="G27" s="528"/>
      <c r="H27" s="528"/>
      <c r="I27" s="528"/>
      <c r="J27" s="528"/>
      <c r="K27" s="528"/>
      <c r="L27" s="528"/>
      <c r="M27" s="528"/>
      <c r="N27" s="528"/>
      <c r="O27" s="528" t="s">
        <v>529</v>
      </c>
      <c r="P27" s="528"/>
      <c r="Q27" s="528"/>
      <c r="R27" s="528"/>
      <c r="S27" s="528"/>
      <c r="T27" s="528"/>
      <c r="U27" s="528"/>
      <c r="V27" s="528"/>
      <c r="W27" s="528"/>
      <c r="X27" s="25"/>
    </row>
    <row r="28" spans="1:24" ht="14.25" customHeight="1">
      <c r="A28" s="1"/>
      <c r="B28" s="441" t="s">
        <v>370</v>
      </c>
      <c r="C28" s="527"/>
      <c r="D28" s="527"/>
      <c r="E28" s="527"/>
      <c r="F28" s="527"/>
      <c r="G28" t="s">
        <v>528</v>
      </c>
      <c r="X28" s="25"/>
    </row>
    <row r="29" spans="1:24" ht="8.25" customHeight="1">
      <c r="A29" s="1"/>
      <c r="X29" s="25"/>
    </row>
    <row r="30" spans="1:24" ht="11.25" customHeight="1">
      <c r="A30" s="3"/>
      <c r="B30" s="4" t="s">
        <v>368</v>
      </c>
      <c r="C30" s="4"/>
      <c r="D30" s="4"/>
      <c r="E30" s="472" t="s">
        <v>367</v>
      </c>
      <c r="F30" s="472"/>
      <c r="G30" s="472"/>
      <c r="H30" s="472"/>
      <c r="I30" s="472"/>
      <c r="J30" s="472"/>
      <c r="K30" s="472"/>
      <c r="L30" s="472"/>
      <c r="M30" s="472"/>
      <c r="N30" s="4"/>
      <c r="O30" s="4"/>
      <c r="P30" s="472" t="s">
        <v>366</v>
      </c>
      <c r="Q30" s="472"/>
      <c r="R30" s="472"/>
      <c r="S30" s="472"/>
      <c r="T30" s="472"/>
      <c r="U30" s="472"/>
      <c r="V30" s="472"/>
      <c r="W30" s="472"/>
      <c r="X30" s="526"/>
    </row>
  </sheetData>
  <sheetProtection/>
  <mergeCells count="19">
    <mergeCell ref="B28:F28"/>
    <mergeCell ref="E30:M30"/>
    <mergeCell ref="P30:W30"/>
    <mergeCell ref="X3:X4"/>
    <mergeCell ref="J26:Q26"/>
    <mergeCell ref="R26:W26"/>
    <mergeCell ref="B27:C27"/>
    <mergeCell ref="E27:N27"/>
    <mergeCell ref="O27:W27"/>
    <mergeCell ref="A1:X1"/>
    <mergeCell ref="A2:X2"/>
    <mergeCell ref="A3:A4"/>
    <mergeCell ref="B3:B4"/>
    <mergeCell ref="C3:O3"/>
    <mergeCell ref="P3:S3"/>
    <mergeCell ref="T3:T4"/>
    <mergeCell ref="U3:U4"/>
    <mergeCell ref="V3:V4"/>
    <mergeCell ref="W3:W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A33" sqref="AA33:AA34"/>
    </sheetView>
  </sheetViews>
  <sheetFormatPr defaultColWidth="9.00390625" defaultRowHeight="12.75"/>
  <cols>
    <col min="1" max="1" width="2.75390625" style="0" customWidth="1"/>
    <col min="2" max="2" width="29.375" style="0" customWidth="1"/>
    <col min="3" max="3" width="3.625" style="0" customWidth="1"/>
    <col min="4" max="6" width="3.25390625" style="0" customWidth="1"/>
    <col min="7" max="7" width="3.625" style="0" customWidth="1"/>
    <col min="8" max="8" width="3.75390625" style="0" customWidth="1"/>
    <col min="9" max="9" width="3.625" style="0" customWidth="1"/>
    <col min="10" max="10" width="3.375" style="0" customWidth="1"/>
    <col min="11" max="11" width="3.75390625" style="0" customWidth="1"/>
    <col min="12" max="12" width="3.625" style="0" customWidth="1"/>
    <col min="13" max="14" width="3.375" style="0" customWidth="1"/>
    <col min="15" max="17" width="3.625" style="0" customWidth="1"/>
    <col min="18" max="18" width="3.25390625" style="0" customWidth="1"/>
    <col min="19" max="19" width="3.625" style="0" customWidth="1"/>
    <col min="20" max="20" width="6.00390625" style="0" customWidth="1"/>
    <col min="21" max="21" width="7.75390625" style="0" customWidth="1"/>
    <col min="22" max="22" width="5.75390625" style="0" customWidth="1"/>
    <col min="23" max="23" width="5.625" style="0" customWidth="1"/>
    <col min="24" max="24" width="5.875" style="0" customWidth="1"/>
  </cols>
  <sheetData>
    <row r="1" spans="1:24" ht="31.5" customHeight="1">
      <c r="A1" s="516" t="s">
        <v>475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8"/>
    </row>
    <row r="2" spans="1:24" ht="13.5" thickBo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8"/>
      <c r="Q2" s="438"/>
      <c r="R2" s="438"/>
      <c r="S2" s="438"/>
      <c r="T2" s="437"/>
      <c r="U2" s="437"/>
      <c r="V2" s="437"/>
      <c r="W2" s="437"/>
      <c r="X2" s="457"/>
    </row>
    <row r="3" spans="1:24" ht="37.5" customHeight="1">
      <c r="A3" s="458" t="s">
        <v>0</v>
      </c>
      <c r="B3" s="460" t="s">
        <v>1</v>
      </c>
      <c r="C3" s="516" t="s">
        <v>7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66" t="s">
        <v>8</v>
      </c>
      <c r="Q3" s="565"/>
      <c r="R3" s="565"/>
      <c r="S3" s="564"/>
      <c r="T3" s="604" t="s">
        <v>5</v>
      </c>
      <c r="U3" s="512" t="s">
        <v>6</v>
      </c>
      <c r="V3" s="510" t="s">
        <v>4</v>
      </c>
      <c r="W3" s="510" t="s">
        <v>3</v>
      </c>
      <c r="X3" s="510" t="s">
        <v>2</v>
      </c>
    </row>
    <row r="4" spans="1:24" ht="111.75" customHeight="1">
      <c r="A4" s="459"/>
      <c r="B4" s="461"/>
      <c r="C4" s="13" t="s">
        <v>113</v>
      </c>
      <c r="D4" s="13" t="s">
        <v>66</v>
      </c>
      <c r="E4" s="13" t="s">
        <v>67</v>
      </c>
      <c r="F4" s="13" t="s">
        <v>114</v>
      </c>
      <c r="G4" s="13" t="s">
        <v>69</v>
      </c>
      <c r="H4" s="13" t="s">
        <v>115</v>
      </c>
      <c r="I4" s="13" t="s">
        <v>71</v>
      </c>
      <c r="J4" s="13" t="s">
        <v>474</v>
      </c>
      <c r="K4" s="13" t="s">
        <v>117</v>
      </c>
      <c r="L4" s="13"/>
      <c r="M4" s="13"/>
      <c r="N4" s="13"/>
      <c r="O4" s="594"/>
      <c r="P4" s="603"/>
      <c r="Q4" s="13"/>
      <c r="R4" s="13"/>
      <c r="S4" s="602"/>
      <c r="T4" s="601"/>
      <c r="U4" s="513"/>
      <c r="V4" s="511"/>
      <c r="W4" s="511"/>
      <c r="X4" s="511"/>
    </row>
    <row r="5" spans="1:24" s="10" customFormat="1" ht="11.25">
      <c r="A5" s="27">
        <v>1</v>
      </c>
      <c r="B5" s="27">
        <v>1348</v>
      </c>
      <c r="C5" s="553">
        <v>2</v>
      </c>
      <c r="D5" s="27">
        <v>3</v>
      </c>
      <c r="E5" s="27">
        <v>4</v>
      </c>
      <c r="F5" s="27">
        <v>3</v>
      </c>
      <c r="G5" s="27">
        <v>4</v>
      </c>
      <c r="H5" s="27">
        <v>4</v>
      </c>
      <c r="I5" s="27">
        <v>3</v>
      </c>
      <c r="J5" s="27">
        <v>5</v>
      </c>
      <c r="K5" s="27">
        <v>5</v>
      </c>
      <c r="L5" s="27"/>
      <c r="M5" s="27"/>
      <c r="N5" s="27"/>
      <c r="O5" s="173"/>
      <c r="P5" s="578"/>
      <c r="Q5" s="27"/>
      <c r="R5" s="27"/>
      <c r="S5" s="577"/>
      <c r="T5" s="600">
        <f>SUM(C5:K5)/9</f>
        <v>3.6666666666666665</v>
      </c>
      <c r="U5" s="27"/>
      <c r="V5" s="27">
        <v>112</v>
      </c>
      <c r="W5" s="27">
        <v>58</v>
      </c>
      <c r="X5" s="27">
        <v>54</v>
      </c>
    </row>
    <row r="6" spans="1:24" s="10" customFormat="1" ht="11.25">
      <c r="A6" s="27">
        <v>2</v>
      </c>
      <c r="B6" s="27">
        <v>1519</v>
      </c>
      <c r="C6" s="27">
        <v>3</v>
      </c>
      <c r="D6" s="27">
        <v>3</v>
      </c>
      <c r="E6" s="27">
        <v>4</v>
      </c>
      <c r="F6" s="27">
        <v>3</v>
      </c>
      <c r="G6" s="27">
        <v>4</v>
      </c>
      <c r="H6" s="27">
        <v>4</v>
      </c>
      <c r="I6" s="27">
        <v>4</v>
      </c>
      <c r="J6" s="27">
        <v>4</v>
      </c>
      <c r="K6" s="27">
        <v>4</v>
      </c>
      <c r="L6" s="27"/>
      <c r="M6" s="27"/>
      <c r="N6" s="27"/>
      <c r="O6" s="173"/>
      <c r="P6" s="578"/>
      <c r="Q6" s="27"/>
      <c r="R6" s="27"/>
      <c r="S6" s="577"/>
      <c r="T6" s="600">
        <f>SUM(C6:K6)/9</f>
        <v>3.6666666666666665</v>
      </c>
      <c r="U6" s="27"/>
      <c r="V6" s="27">
        <v>52</v>
      </c>
      <c r="W6" s="27">
        <v>32</v>
      </c>
      <c r="X6" s="27">
        <v>20</v>
      </c>
    </row>
    <row r="7" spans="1:24" s="10" customFormat="1" ht="11.25">
      <c r="A7" s="27">
        <v>3</v>
      </c>
      <c r="B7" s="27">
        <v>2077</v>
      </c>
      <c r="C7" s="553">
        <v>2</v>
      </c>
      <c r="D7" s="27">
        <v>3</v>
      </c>
      <c r="E7" s="27">
        <v>3</v>
      </c>
      <c r="F7" s="553">
        <v>2</v>
      </c>
      <c r="G7" s="27">
        <v>4</v>
      </c>
      <c r="H7" s="27">
        <v>3</v>
      </c>
      <c r="I7" s="27">
        <v>3</v>
      </c>
      <c r="J7" s="27">
        <v>4</v>
      </c>
      <c r="K7" s="27">
        <v>5</v>
      </c>
      <c r="L7" s="27"/>
      <c r="M7" s="27"/>
      <c r="N7" s="27"/>
      <c r="O7" s="173"/>
      <c r="P7" s="578"/>
      <c r="Q7" s="27"/>
      <c r="R7" s="27"/>
      <c r="S7" s="577"/>
      <c r="T7" s="600">
        <f>SUM(C7:K7)/9</f>
        <v>3.2222222222222223</v>
      </c>
      <c r="U7" s="27"/>
      <c r="V7" s="27">
        <v>102</v>
      </c>
      <c r="W7" s="27"/>
      <c r="X7" s="27">
        <v>102</v>
      </c>
    </row>
    <row r="8" spans="1:24" s="10" customFormat="1" ht="11.25">
      <c r="A8" s="27">
        <v>4</v>
      </c>
      <c r="B8" s="27">
        <v>1462</v>
      </c>
      <c r="C8" s="27">
        <v>4</v>
      </c>
      <c r="D8" s="27">
        <v>3</v>
      </c>
      <c r="E8" s="27">
        <v>4</v>
      </c>
      <c r="F8" s="27">
        <v>3</v>
      </c>
      <c r="G8" s="27">
        <v>5</v>
      </c>
      <c r="H8" s="27">
        <v>3</v>
      </c>
      <c r="I8" s="27">
        <v>4</v>
      </c>
      <c r="J8" s="27">
        <v>4</v>
      </c>
      <c r="K8" s="27">
        <v>4</v>
      </c>
      <c r="L8" s="27"/>
      <c r="M8" s="27"/>
      <c r="N8" s="27"/>
      <c r="O8" s="173"/>
      <c r="P8" s="578"/>
      <c r="Q8" s="27"/>
      <c r="R8" s="27"/>
      <c r="S8" s="577"/>
      <c r="T8" s="600">
        <f>SUM(C8:K8)/9</f>
        <v>3.7777777777777777</v>
      </c>
      <c r="U8" s="27"/>
      <c r="V8" s="27">
        <v>134</v>
      </c>
      <c r="W8" s="27">
        <v>48</v>
      </c>
      <c r="X8" s="27">
        <v>86</v>
      </c>
    </row>
    <row r="9" spans="1:24" s="10" customFormat="1" ht="11.25">
      <c r="A9" s="27">
        <v>5</v>
      </c>
      <c r="B9" s="27">
        <v>1775</v>
      </c>
      <c r="C9" s="553">
        <v>2</v>
      </c>
      <c r="D9" s="553">
        <v>2</v>
      </c>
      <c r="E9" s="27">
        <v>3</v>
      </c>
      <c r="F9" s="553">
        <v>2</v>
      </c>
      <c r="G9" s="27">
        <v>3</v>
      </c>
      <c r="H9" s="553">
        <v>2</v>
      </c>
      <c r="I9" s="553">
        <v>2</v>
      </c>
      <c r="J9" s="27">
        <v>3</v>
      </c>
      <c r="K9" s="553">
        <v>2</v>
      </c>
      <c r="L9" s="27"/>
      <c r="M9" s="27"/>
      <c r="N9" s="27"/>
      <c r="O9" s="173"/>
      <c r="P9" s="578"/>
      <c r="Q9" s="27"/>
      <c r="R9" s="27"/>
      <c r="S9" s="577"/>
      <c r="T9" s="600">
        <f>SUM(C9:K9)/9</f>
        <v>2.3333333333333335</v>
      </c>
      <c r="U9" s="27"/>
      <c r="V9" s="27">
        <v>270</v>
      </c>
      <c r="W9" s="27">
        <v>104</v>
      </c>
      <c r="X9" s="27">
        <v>166</v>
      </c>
    </row>
    <row r="10" spans="1:24" s="10" customFormat="1" ht="11.25">
      <c r="A10" s="27">
        <v>6</v>
      </c>
      <c r="B10" s="27">
        <v>1898</v>
      </c>
      <c r="C10" s="27">
        <v>3</v>
      </c>
      <c r="D10" s="553">
        <v>2</v>
      </c>
      <c r="E10" s="27">
        <v>3</v>
      </c>
      <c r="F10" s="553">
        <v>2</v>
      </c>
      <c r="G10" s="27">
        <v>4</v>
      </c>
      <c r="H10" s="27">
        <v>3</v>
      </c>
      <c r="I10" s="27">
        <v>3</v>
      </c>
      <c r="J10" s="27">
        <v>4</v>
      </c>
      <c r="K10" s="27">
        <v>4</v>
      </c>
      <c r="L10" s="27"/>
      <c r="M10" s="27"/>
      <c r="N10" s="27"/>
      <c r="O10" s="173"/>
      <c r="P10" s="578"/>
      <c r="Q10" s="27"/>
      <c r="R10" s="27"/>
      <c r="S10" s="577"/>
      <c r="T10" s="600">
        <f>SUM(C10:K10)/9</f>
        <v>3.111111111111111</v>
      </c>
      <c r="U10" s="27"/>
      <c r="V10" s="27">
        <v>76</v>
      </c>
      <c r="W10" s="27">
        <v>44</v>
      </c>
      <c r="X10" s="27">
        <v>32</v>
      </c>
    </row>
    <row r="11" spans="1:24" s="10" customFormat="1" ht="11.25">
      <c r="A11" s="27">
        <v>7</v>
      </c>
      <c r="B11" s="27">
        <v>1924</v>
      </c>
      <c r="C11" s="27">
        <v>3</v>
      </c>
      <c r="D11" s="27">
        <v>3</v>
      </c>
      <c r="E11" s="27">
        <v>3</v>
      </c>
      <c r="F11" s="27">
        <v>3</v>
      </c>
      <c r="G11" s="27">
        <v>4</v>
      </c>
      <c r="H11" s="27">
        <v>3</v>
      </c>
      <c r="I11" s="27">
        <v>3</v>
      </c>
      <c r="J11" s="27">
        <v>4</v>
      </c>
      <c r="K11" s="27">
        <v>3</v>
      </c>
      <c r="L11" s="27"/>
      <c r="M11" s="27"/>
      <c r="N11" s="27"/>
      <c r="O11" s="173"/>
      <c r="P11" s="578"/>
      <c r="Q11" s="27"/>
      <c r="R11" s="27"/>
      <c r="S11" s="577"/>
      <c r="T11" s="600">
        <f>SUM(C11:K11)/9</f>
        <v>3.2222222222222223</v>
      </c>
      <c r="U11" s="27"/>
      <c r="V11" s="27">
        <v>106</v>
      </c>
      <c r="W11" s="27">
        <v>46</v>
      </c>
      <c r="X11" s="27">
        <v>60</v>
      </c>
    </row>
    <row r="12" spans="1:24" s="10" customFormat="1" ht="11.25">
      <c r="A12" s="27">
        <v>8</v>
      </c>
      <c r="B12" s="27">
        <v>1493</v>
      </c>
      <c r="C12" s="27">
        <v>4</v>
      </c>
      <c r="D12" s="27">
        <v>3</v>
      </c>
      <c r="E12" s="27">
        <v>4</v>
      </c>
      <c r="F12" s="27">
        <v>4</v>
      </c>
      <c r="G12" s="27">
        <v>5</v>
      </c>
      <c r="H12" s="27">
        <v>4</v>
      </c>
      <c r="I12" s="27">
        <v>3</v>
      </c>
      <c r="J12" s="27">
        <v>5</v>
      </c>
      <c r="K12" s="27">
        <v>5</v>
      </c>
      <c r="L12" s="27"/>
      <c r="M12" s="27"/>
      <c r="N12" s="27"/>
      <c r="O12" s="173"/>
      <c r="P12" s="578"/>
      <c r="Q12" s="27"/>
      <c r="R12" s="27"/>
      <c r="S12" s="577"/>
      <c r="T12" s="600">
        <f>SUM(C12:K12)/9</f>
        <v>4.111111111111111</v>
      </c>
      <c r="U12" s="27"/>
      <c r="V12" s="27">
        <v>46</v>
      </c>
      <c r="W12" s="27"/>
      <c r="X12" s="27">
        <v>46</v>
      </c>
    </row>
    <row r="13" spans="1:24" s="10" customFormat="1" ht="11.25">
      <c r="A13" s="27">
        <v>9</v>
      </c>
      <c r="B13" s="27">
        <v>1594</v>
      </c>
      <c r="C13" s="27">
        <v>3</v>
      </c>
      <c r="D13" s="27">
        <v>3</v>
      </c>
      <c r="E13" s="27">
        <v>3</v>
      </c>
      <c r="F13" s="553">
        <v>2</v>
      </c>
      <c r="G13" s="27">
        <v>4</v>
      </c>
      <c r="H13" s="27">
        <v>3</v>
      </c>
      <c r="I13" s="27">
        <v>3</v>
      </c>
      <c r="J13" s="27">
        <v>4</v>
      </c>
      <c r="K13" s="27">
        <v>4</v>
      </c>
      <c r="L13" s="27"/>
      <c r="M13" s="27"/>
      <c r="N13" s="27"/>
      <c r="O13" s="173"/>
      <c r="P13" s="578"/>
      <c r="Q13" s="27"/>
      <c r="R13" s="27"/>
      <c r="S13" s="577"/>
      <c r="T13" s="600">
        <f>SUM(C13:K13)/9</f>
        <v>3.2222222222222223</v>
      </c>
      <c r="U13" s="27"/>
      <c r="V13" s="27">
        <v>48</v>
      </c>
      <c r="W13" s="27">
        <v>24</v>
      </c>
      <c r="X13" s="27">
        <v>24</v>
      </c>
    </row>
    <row r="14" spans="1:24" s="10" customFormat="1" ht="11.25">
      <c r="A14" s="27">
        <v>10</v>
      </c>
      <c r="B14" s="27">
        <v>2470</v>
      </c>
      <c r="C14" s="27">
        <v>4</v>
      </c>
      <c r="D14" s="27">
        <v>3</v>
      </c>
      <c r="E14" s="27">
        <v>4</v>
      </c>
      <c r="F14" s="27">
        <v>5</v>
      </c>
      <c r="G14" s="27">
        <v>5</v>
      </c>
      <c r="H14" s="27">
        <v>4</v>
      </c>
      <c r="I14" s="27">
        <v>4</v>
      </c>
      <c r="J14" s="27">
        <v>5</v>
      </c>
      <c r="K14" s="27">
        <v>4</v>
      </c>
      <c r="L14" s="27"/>
      <c r="M14" s="27"/>
      <c r="N14" s="27"/>
      <c r="O14" s="173"/>
      <c r="P14" s="578"/>
      <c r="Q14" s="27"/>
      <c r="R14" s="27"/>
      <c r="S14" s="577"/>
      <c r="T14" s="600">
        <f>SUM(C14:K14)/9</f>
        <v>4.222222222222222</v>
      </c>
      <c r="U14" s="27"/>
      <c r="V14" s="27">
        <v>20</v>
      </c>
      <c r="W14" s="27"/>
      <c r="X14" s="27">
        <v>20</v>
      </c>
    </row>
    <row r="15" spans="1:24" s="10" customFormat="1" ht="11.25">
      <c r="A15" s="27">
        <v>11</v>
      </c>
      <c r="B15" s="27">
        <v>1343</v>
      </c>
      <c r="C15" s="27">
        <v>3</v>
      </c>
      <c r="D15" s="27">
        <v>3</v>
      </c>
      <c r="E15" s="27">
        <v>5</v>
      </c>
      <c r="F15" s="27">
        <v>3</v>
      </c>
      <c r="G15" s="27">
        <v>5</v>
      </c>
      <c r="H15" s="27">
        <v>3</v>
      </c>
      <c r="I15" s="27">
        <v>4</v>
      </c>
      <c r="J15" s="27">
        <v>4</v>
      </c>
      <c r="K15" s="27">
        <v>5</v>
      </c>
      <c r="L15" s="27"/>
      <c r="M15" s="27"/>
      <c r="N15" s="27"/>
      <c r="O15" s="173"/>
      <c r="P15" s="578"/>
      <c r="Q15" s="27"/>
      <c r="R15" s="27"/>
      <c r="S15" s="577"/>
      <c r="T15" s="600">
        <f>SUM(C15:K15)/9</f>
        <v>3.888888888888889</v>
      </c>
      <c r="U15" s="27"/>
      <c r="V15" s="27"/>
      <c r="W15" s="27"/>
      <c r="X15" s="27"/>
    </row>
    <row r="16" spans="1:24" s="10" customFormat="1" ht="11.25">
      <c r="A16" s="27">
        <v>12</v>
      </c>
      <c r="B16" s="27">
        <v>2307</v>
      </c>
      <c r="C16" s="27">
        <v>3</v>
      </c>
      <c r="D16" s="27">
        <v>3</v>
      </c>
      <c r="E16" s="27">
        <v>3</v>
      </c>
      <c r="F16" s="27">
        <v>4</v>
      </c>
      <c r="G16" s="27">
        <v>5</v>
      </c>
      <c r="H16" s="27">
        <v>4</v>
      </c>
      <c r="I16" s="27">
        <v>3</v>
      </c>
      <c r="J16" s="27">
        <v>5</v>
      </c>
      <c r="K16" s="27">
        <v>5</v>
      </c>
      <c r="L16" s="27"/>
      <c r="M16" s="27"/>
      <c r="N16" s="27"/>
      <c r="O16" s="173"/>
      <c r="P16" s="578"/>
      <c r="Q16" s="27"/>
      <c r="R16" s="27"/>
      <c r="S16" s="577"/>
      <c r="T16" s="600">
        <f>SUM(C16:K16)/9</f>
        <v>3.888888888888889</v>
      </c>
      <c r="U16" s="27"/>
      <c r="V16" s="27">
        <v>36</v>
      </c>
      <c r="W16" s="27"/>
      <c r="X16" s="27">
        <v>36</v>
      </c>
    </row>
    <row r="17" spans="1:24" s="10" customFormat="1" ht="11.25">
      <c r="A17" s="27">
        <v>13</v>
      </c>
      <c r="B17" s="27">
        <v>2237</v>
      </c>
      <c r="C17" s="27">
        <v>4</v>
      </c>
      <c r="D17" s="27">
        <v>3</v>
      </c>
      <c r="E17" s="27">
        <v>4</v>
      </c>
      <c r="F17" s="27">
        <v>4</v>
      </c>
      <c r="G17" s="27">
        <v>5</v>
      </c>
      <c r="H17" s="27">
        <v>4</v>
      </c>
      <c r="I17" s="27">
        <v>4</v>
      </c>
      <c r="J17" s="27">
        <v>4</v>
      </c>
      <c r="K17" s="27">
        <v>5</v>
      </c>
      <c r="L17" s="27"/>
      <c r="M17" s="27"/>
      <c r="N17" s="27"/>
      <c r="O17" s="173"/>
      <c r="P17" s="578"/>
      <c r="Q17" s="27"/>
      <c r="R17" s="27"/>
      <c r="S17" s="577"/>
      <c r="T17" s="600">
        <f>SUM(C17:K17)/9</f>
        <v>4.111111111111111</v>
      </c>
      <c r="U17" s="27"/>
      <c r="V17" s="27">
        <v>38</v>
      </c>
      <c r="W17" s="27"/>
      <c r="X17" s="27">
        <v>38</v>
      </c>
    </row>
    <row r="18" spans="1:24" s="10" customFormat="1" ht="11.25">
      <c r="A18" s="27">
        <v>14</v>
      </c>
      <c r="B18" s="27">
        <v>1846</v>
      </c>
      <c r="C18" s="27">
        <v>3</v>
      </c>
      <c r="D18" s="27">
        <v>3</v>
      </c>
      <c r="E18" s="27">
        <v>3</v>
      </c>
      <c r="F18" s="27">
        <v>3</v>
      </c>
      <c r="G18" s="27">
        <v>4</v>
      </c>
      <c r="H18" s="27">
        <v>3</v>
      </c>
      <c r="I18" s="27">
        <v>3</v>
      </c>
      <c r="J18" s="27">
        <v>4</v>
      </c>
      <c r="K18" s="27">
        <v>3</v>
      </c>
      <c r="L18" s="27"/>
      <c r="M18" s="27"/>
      <c r="N18" s="27"/>
      <c r="O18" s="173"/>
      <c r="P18" s="578"/>
      <c r="Q18" s="27"/>
      <c r="R18" s="27"/>
      <c r="S18" s="577"/>
      <c r="T18" s="600">
        <f>SUM(C18:K18)/9</f>
        <v>3.2222222222222223</v>
      </c>
      <c r="U18" s="27"/>
      <c r="V18" s="27">
        <v>128</v>
      </c>
      <c r="W18" s="27"/>
      <c r="X18" s="27">
        <v>128</v>
      </c>
    </row>
    <row r="19" spans="1:24" s="10" customFormat="1" ht="11.25">
      <c r="A19" s="27">
        <v>15</v>
      </c>
      <c r="B19" s="27">
        <v>1993</v>
      </c>
      <c r="C19" s="27">
        <v>3</v>
      </c>
      <c r="D19" s="27">
        <v>3</v>
      </c>
      <c r="E19" s="27">
        <v>3</v>
      </c>
      <c r="F19" s="27">
        <v>4</v>
      </c>
      <c r="G19" s="27">
        <v>4</v>
      </c>
      <c r="H19" s="27">
        <v>3</v>
      </c>
      <c r="I19" s="27">
        <v>3</v>
      </c>
      <c r="J19" s="27">
        <v>4</v>
      </c>
      <c r="K19" s="27">
        <v>4</v>
      </c>
      <c r="L19" s="27"/>
      <c r="M19" s="27"/>
      <c r="N19" s="27"/>
      <c r="O19" s="173"/>
      <c r="P19" s="578"/>
      <c r="Q19" s="27"/>
      <c r="R19" s="27"/>
      <c r="S19" s="577"/>
      <c r="T19" s="600">
        <f>SUM(C19:K19)/9</f>
        <v>3.4444444444444446</v>
      </c>
      <c r="U19" s="27"/>
      <c r="V19" s="27">
        <v>76</v>
      </c>
      <c r="W19" s="27">
        <v>34</v>
      </c>
      <c r="X19" s="27">
        <v>42</v>
      </c>
    </row>
    <row r="20" spans="1:24" s="10" customFormat="1" ht="11.25">
      <c r="A20" s="27">
        <v>16</v>
      </c>
      <c r="B20" s="27">
        <v>1940</v>
      </c>
      <c r="C20" s="27">
        <v>3</v>
      </c>
      <c r="D20" s="27">
        <v>3</v>
      </c>
      <c r="E20" s="27">
        <v>4</v>
      </c>
      <c r="F20" s="27">
        <v>3</v>
      </c>
      <c r="G20" s="27">
        <v>4</v>
      </c>
      <c r="H20" s="27">
        <v>3</v>
      </c>
      <c r="I20" s="27">
        <v>4</v>
      </c>
      <c r="J20" s="27">
        <v>4</v>
      </c>
      <c r="K20" s="27">
        <v>4</v>
      </c>
      <c r="L20" s="27"/>
      <c r="M20" s="27"/>
      <c r="N20" s="27"/>
      <c r="O20" s="173"/>
      <c r="P20" s="578"/>
      <c r="Q20" s="27"/>
      <c r="R20" s="27"/>
      <c r="S20" s="577"/>
      <c r="T20" s="600">
        <f>SUM(C20:K20)/9</f>
        <v>3.5555555555555554</v>
      </c>
      <c r="U20" s="27"/>
      <c r="V20" s="27">
        <v>68</v>
      </c>
      <c r="W20" s="27"/>
      <c r="X20" s="27">
        <v>68</v>
      </c>
    </row>
    <row r="21" spans="1:24" s="10" customFormat="1" ht="11.25">
      <c r="A21" s="27">
        <v>17</v>
      </c>
      <c r="B21" s="27">
        <v>2154</v>
      </c>
      <c r="C21" s="27">
        <v>3</v>
      </c>
      <c r="D21" s="553">
        <v>2</v>
      </c>
      <c r="E21" s="27">
        <v>4</v>
      </c>
      <c r="F21" s="27">
        <v>3</v>
      </c>
      <c r="G21" s="27">
        <v>5</v>
      </c>
      <c r="H21" s="27">
        <v>4</v>
      </c>
      <c r="I21" s="27">
        <v>4</v>
      </c>
      <c r="J21" s="27">
        <v>4</v>
      </c>
      <c r="K21" s="553">
        <v>2</v>
      </c>
      <c r="L21" s="27"/>
      <c r="M21" s="27"/>
      <c r="N21" s="27"/>
      <c r="O21" s="173"/>
      <c r="P21" s="578"/>
      <c r="Q21" s="27"/>
      <c r="R21" s="27"/>
      <c r="S21" s="577"/>
      <c r="T21" s="600">
        <f>SUM(C21:K21)/9</f>
        <v>3.4444444444444446</v>
      </c>
      <c r="U21" s="27"/>
      <c r="V21" s="27">
        <v>184</v>
      </c>
      <c r="W21" s="27">
        <v>36</v>
      </c>
      <c r="X21" s="27">
        <v>148</v>
      </c>
    </row>
    <row r="22" spans="1:24" s="10" customFormat="1" ht="11.25">
      <c r="A22" s="27">
        <v>18</v>
      </c>
      <c r="B22" s="27">
        <v>1482</v>
      </c>
      <c r="C22" s="553">
        <v>2</v>
      </c>
      <c r="D22" s="27">
        <v>3</v>
      </c>
      <c r="E22" s="27">
        <v>3</v>
      </c>
      <c r="F22" s="27">
        <v>3</v>
      </c>
      <c r="G22" s="27">
        <v>4</v>
      </c>
      <c r="H22" s="27">
        <v>3</v>
      </c>
      <c r="I22" s="27">
        <v>3</v>
      </c>
      <c r="J22" s="27">
        <v>4</v>
      </c>
      <c r="K22" s="27">
        <v>4</v>
      </c>
      <c r="L22" s="27"/>
      <c r="M22" s="27"/>
      <c r="N22" s="27"/>
      <c r="O22" s="173"/>
      <c r="P22" s="578"/>
      <c r="Q22" s="27"/>
      <c r="R22" s="27"/>
      <c r="S22" s="577"/>
      <c r="T22" s="600">
        <f>SUM(C22:K22)/9</f>
        <v>3.2222222222222223</v>
      </c>
      <c r="U22" s="27"/>
      <c r="V22" s="27">
        <v>170</v>
      </c>
      <c r="W22" s="27">
        <v>48</v>
      </c>
      <c r="X22" s="27">
        <v>122</v>
      </c>
    </row>
    <row r="23" spans="1:24" s="10" customFormat="1" ht="11.25">
      <c r="A23" s="27">
        <v>19</v>
      </c>
      <c r="B23" s="27">
        <v>1360</v>
      </c>
      <c r="C23" s="27">
        <v>4</v>
      </c>
      <c r="D23" s="27">
        <v>4</v>
      </c>
      <c r="E23" s="27">
        <v>5</v>
      </c>
      <c r="F23" s="27">
        <v>5</v>
      </c>
      <c r="G23" s="27">
        <v>5</v>
      </c>
      <c r="H23" s="27">
        <v>4</v>
      </c>
      <c r="I23" s="27">
        <v>5</v>
      </c>
      <c r="J23" s="27">
        <v>5</v>
      </c>
      <c r="K23" s="27">
        <v>5</v>
      </c>
      <c r="L23" s="27"/>
      <c r="M23" s="27"/>
      <c r="N23" s="27"/>
      <c r="O23" s="173"/>
      <c r="P23" s="578"/>
      <c r="Q23" s="27"/>
      <c r="R23" s="27"/>
      <c r="S23" s="577"/>
      <c r="T23" s="600">
        <f>SUM(C23:K23)/9</f>
        <v>4.666666666666667</v>
      </c>
      <c r="U23" s="27"/>
      <c r="V23" s="27">
        <v>20</v>
      </c>
      <c r="W23" s="27">
        <v>18</v>
      </c>
      <c r="X23" s="27">
        <v>2</v>
      </c>
    </row>
    <row r="24" spans="1:24" s="10" customFormat="1" ht="11.25">
      <c r="A24" s="27">
        <v>20</v>
      </c>
      <c r="B24" s="27">
        <v>2365</v>
      </c>
      <c r="C24" s="27">
        <v>3</v>
      </c>
      <c r="D24" s="27">
        <v>3</v>
      </c>
      <c r="E24" s="27">
        <v>3</v>
      </c>
      <c r="F24" s="27">
        <v>4</v>
      </c>
      <c r="G24" s="27">
        <v>5</v>
      </c>
      <c r="H24" s="27">
        <v>4</v>
      </c>
      <c r="I24" s="27">
        <v>4</v>
      </c>
      <c r="J24" s="27">
        <v>4</v>
      </c>
      <c r="K24" s="553">
        <v>2</v>
      </c>
      <c r="L24" s="27"/>
      <c r="M24" s="27"/>
      <c r="N24" s="27"/>
      <c r="O24" s="173"/>
      <c r="P24" s="578"/>
      <c r="Q24" s="27"/>
      <c r="R24" s="27"/>
      <c r="S24" s="577"/>
      <c r="T24" s="600">
        <f>SUM(C24:K24)/9</f>
        <v>3.5555555555555554</v>
      </c>
      <c r="U24" s="27"/>
      <c r="V24" s="27">
        <v>90</v>
      </c>
      <c r="W24" s="27">
        <v>68</v>
      </c>
      <c r="X24" s="27">
        <v>22</v>
      </c>
    </row>
    <row r="25" spans="1:24" s="10" customFormat="1" ht="11.25">
      <c r="A25" s="27">
        <v>21</v>
      </c>
      <c r="B25" s="27">
        <v>1662</v>
      </c>
      <c r="C25" s="27">
        <v>3</v>
      </c>
      <c r="D25" s="27">
        <v>3</v>
      </c>
      <c r="E25" s="27">
        <v>3</v>
      </c>
      <c r="F25" s="27">
        <v>3</v>
      </c>
      <c r="G25" s="27">
        <v>5</v>
      </c>
      <c r="H25" s="27">
        <v>3</v>
      </c>
      <c r="I25" s="27">
        <v>3</v>
      </c>
      <c r="J25" s="27">
        <v>4</v>
      </c>
      <c r="K25" s="27">
        <v>4</v>
      </c>
      <c r="L25" s="27"/>
      <c r="M25" s="27"/>
      <c r="N25" s="27"/>
      <c r="O25" s="173"/>
      <c r="P25" s="578"/>
      <c r="Q25" s="27"/>
      <c r="R25" s="27"/>
      <c r="S25" s="577"/>
      <c r="T25" s="600">
        <f>SUM(C25:K25)/9</f>
        <v>3.4444444444444446</v>
      </c>
      <c r="U25" s="27"/>
      <c r="V25" s="27">
        <v>56</v>
      </c>
      <c r="W25" s="27"/>
      <c r="X25" s="27">
        <v>56</v>
      </c>
    </row>
    <row r="26" spans="1:24" s="10" customFormat="1" ht="11.25">
      <c r="A26" s="27">
        <v>22</v>
      </c>
      <c r="B26" s="27">
        <v>1991</v>
      </c>
      <c r="C26" s="27">
        <v>3</v>
      </c>
      <c r="D26" s="27">
        <v>3</v>
      </c>
      <c r="E26" s="27">
        <v>4</v>
      </c>
      <c r="F26" s="27">
        <v>3</v>
      </c>
      <c r="G26" s="27">
        <v>3</v>
      </c>
      <c r="H26" s="27">
        <v>3</v>
      </c>
      <c r="I26" s="27">
        <v>3</v>
      </c>
      <c r="J26" s="27">
        <v>3</v>
      </c>
      <c r="K26" s="27">
        <v>5</v>
      </c>
      <c r="L26" s="27"/>
      <c r="M26" s="27"/>
      <c r="N26" s="27"/>
      <c r="O26" s="173"/>
      <c r="P26" s="578"/>
      <c r="Q26" s="27"/>
      <c r="R26" s="27"/>
      <c r="S26" s="577"/>
      <c r="T26" s="600">
        <f>SUM(C26:K26)/9</f>
        <v>3.3333333333333335</v>
      </c>
      <c r="U26" s="27"/>
      <c r="V26" s="27">
        <v>40</v>
      </c>
      <c r="W26" s="27"/>
      <c r="X26" s="27">
        <v>40</v>
      </c>
    </row>
    <row r="27" spans="1:24" s="10" customFormat="1" ht="11.25">
      <c r="A27" s="27">
        <v>23</v>
      </c>
      <c r="B27" s="27">
        <v>1744</v>
      </c>
      <c r="C27" s="27">
        <v>3</v>
      </c>
      <c r="D27" s="27">
        <v>3</v>
      </c>
      <c r="E27" s="27">
        <v>4</v>
      </c>
      <c r="F27" s="27">
        <v>3</v>
      </c>
      <c r="G27" s="27">
        <v>3</v>
      </c>
      <c r="H27" s="27">
        <v>3</v>
      </c>
      <c r="I27" s="27">
        <v>3</v>
      </c>
      <c r="J27" s="27">
        <v>4</v>
      </c>
      <c r="K27" s="27">
        <v>3</v>
      </c>
      <c r="L27" s="27"/>
      <c r="M27" s="27"/>
      <c r="N27" s="27"/>
      <c r="O27" s="173"/>
      <c r="P27" s="578"/>
      <c r="Q27" s="27"/>
      <c r="R27" s="27"/>
      <c r="S27" s="577"/>
      <c r="T27" s="600">
        <f>SUM(C27:K27)/9</f>
        <v>3.2222222222222223</v>
      </c>
      <c r="U27" s="27"/>
      <c r="V27" s="27">
        <v>106</v>
      </c>
      <c r="W27" s="27"/>
      <c r="X27" s="27">
        <v>106</v>
      </c>
    </row>
    <row r="28" spans="1:24" s="10" customFormat="1" ht="12" thickBot="1">
      <c r="A28" s="546">
        <v>24</v>
      </c>
      <c r="B28" s="546">
        <v>1845</v>
      </c>
      <c r="C28" s="546">
        <v>3</v>
      </c>
      <c r="D28" s="546">
        <v>3</v>
      </c>
      <c r="E28" s="546">
        <v>4</v>
      </c>
      <c r="F28" s="546">
        <v>3</v>
      </c>
      <c r="G28" s="546">
        <v>3</v>
      </c>
      <c r="H28" s="546">
        <v>4</v>
      </c>
      <c r="I28" s="546">
        <v>3</v>
      </c>
      <c r="J28" s="546">
        <v>4</v>
      </c>
      <c r="K28" s="546">
        <v>4</v>
      </c>
      <c r="L28" s="546"/>
      <c r="M28" s="546"/>
      <c r="N28" s="546"/>
      <c r="O28" s="573"/>
      <c r="P28" s="572"/>
      <c r="Q28" s="546"/>
      <c r="R28" s="546"/>
      <c r="S28" s="571"/>
      <c r="T28" s="599">
        <f>SUM(C28:K28)/9</f>
        <v>3.4444444444444446</v>
      </c>
      <c r="U28" s="546"/>
      <c r="V28" s="546">
        <v>112</v>
      </c>
      <c r="W28" s="546">
        <v>52</v>
      </c>
      <c r="X28" s="546">
        <v>60</v>
      </c>
    </row>
    <row r="29" spans="1:24" s="10" customFormat="1" ht="12" thickBot="1">
      <c r="A29" s="535"/>
      <c r="B29" s="568" t="s">
        <v>60</v>
      </c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6"/>
      <c r="P29" s="535"/>
      <c r="Q29" s="532"/>
      <c r="R29" s="532"/>
      <c r="S29" s="531"/>
      <c r="T29" s="597">
        <f>SUM(T5:T28)</f>
        <v>84.99999999999999</v>
      </c>
      <c r="U29" s="532"/>
      <c r="V29" s="532">
        <f>SUM(V5:V28)</f>
        <v>2090</v>
      </c>
      <c r="W29" s="532">
        <f>SUM(W5:W28)</f>
        <v>612</v>
      </c>
      <c r="X29" s="531">
        <f>SUM(X5:X28)</f>
        <v>1478</v>
      </c>
    </row>
    <row r="30" spans="1:24" ht="14.25" customHeight="1" thickBot="1">
      <c r="A30" s="1"/>
      <c r="X30" s="530">
        <v>430</v>
      </c>
    </row>
    <row r="31" spans="1:24" ht="11.25" customHeight="1">
      <c r="A31" s="5"/>
      <c r="B31" s="529" t="s">
        <v>473</v>
      </c>
      <c r="C31" t="s">
        <v>472</v>
      </c>
      <c r="J31" s="528" t="s">
        <v>471</v>
      </c>
      <c r="K31" s="528"/>
      <c r="L31" s="528"/>
      <c r="M31" s="528"/>
      <c r="N31" s="528"/>
      <c r="O31" s="528"/>
      <c r="P31" s="528"/>
      <c r="Q31" s="528"/>
      <c r="R31" s="528" t="s">
        <v>470</v>
      </c>
      <c r="S31" s="528"/>
      <c r="T31" s="528"/>
      <c r="U31" s="528"/>
      <c r="V31" s="528"/>
      <c r="W31" s="528"/>
      <c r="X31" s="25"/>
    </row>
    <row r="32" spans="1:24" ht="15.75" customHeight="1">
      <c r="A32" s="1"/>
      <c r="B32" s="527" t="s">
        <v>469</v>
      </c>
      <c r="C32" s="527"/>
      <c r="E32" s="528" t="s">
        <v>468</v>
      </c>
      <c r="F32" s="528"/>
      <c r="G32" s="528"/>
      <c r="H32" s="528"/>
      <c r="I32" s="528"/>
      <c r="J32" s="528"/>
      <c r="K32" s="528"/>
      <c r="L32" s="528"/>
      <c r="M32" s="528"/>
      <c r="N32" s="528"/>
      <c r="O32" s="528" t="s">
        <v>467</v>
      </c>
      <c r="P32" s="528"/>
      <c r="Q32" s="528"/>
      <c r="R32" s="528"/>
      <c r="S32" s="528"/>
      <c r="T32" s="528"/>
      <c r="U32" s="528"/>
      <c r="V32" s="528"/>
      <c r="W32" s="528"/>
      <c r="X32" s="25"/>
    </row>
    <row r="33" spans="1:24" ht="14.25" customHeight="1">
      <c r="A33" s="1"/>
      <c r="B33" s="441" t="s">
        <v>370</v>
      </c>
      <c r="C33" s="527"/>
      <c r="D33" s="527"/>
      <c r="E33" s="527"/>
      <c r="F33" s="527"/>
      <c r="G33" t="s">
        <v>466</v>
      </c>
      <c r="X33" s="25"/>
    </row>
    <row r="34" spans="1:24" ht="8.25" customHeight="1">
      <c r="A34" s="1"/>
      <c r="X34" s="25"/>
    </row>
    <row r="35" spans="1:24" ht="11.25" customHeight="1">
      <c r="A35" s="3"/>
      <c r="B35" s="4" t="s">
        <v>368</v>
      </c>
      <c r="C35" s="4"/>
      <c r="D35" s="4"/>
      <c r="E35" s="472" t="s">
        <v>367</v>
      </c>
      <c r="F35" s="472"/>
      <c r="G35" s="472"/>
      <c r="H35" s="472"/>
      <c r="I35" s="472"/>
      <c r="J35" s="472"/>
      <c r="K35" s="472"/>
      <c r="L35" s="472"/>
      <c r="M35" s="472"/>
      <c r="N35" s="4"/>
      <c r="O35" s="4"/>
      <c r="P35" s="472" t="s">
        <v>366</v>
      </c>
      <c r="Q35" s="472"/>
      <c r="R35" s="472"/>
      <c r="S35" s="472"/>
      <c r="T35" s="472"/>
      <c r="U35" s="472"/>
      <c r="V35" s="472"/>
      <c r="W35" s="472"/>
      <c r="X35" s="526"/>
    </row>
  </sheetData>
  <sheetProtection/>
  <mergeCells count="19">
    <mergeCell ref="B33:F33"/>
    <mergeCell ref="E35:M35"/>
    <mergeCell ref="P35:W35"/>
    <mergeCell ref="X3:X4"/>
    <mergeCell ref="J31:Q31"/>
    <mergeCell ref="R31:W31"/>
    <mergeCell ref="B32:C32"/>
    <mergeCell ref="E32:N32"/>
    <mergeCell ref="O32:W32"/>
    <mergeCell ref="A1:X1"/>
    <mergeCell ref="A2:X2"/>
    <mergeCell ref="A3:A4"/>
    <mergeCell ref="B3:B4"/>
    <mergeCell ref="C3:O3"/>
    <mergeCell ref="P3:S3"/>
    <mergeCell ref="T3:T4"/>
    <mergeCell ref="U3:U4"/>
    <mergeCell ref="V3:V4"/>
    <mergeCell ref="W3:W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0" customWidth="1"/>
    <col min="2" max="2" width="29.375" style="0" customWidth="1"/>
    <col min="3" max="3" width="3.625" style="0" customWidth="1"/>
    <col min="4" max="6" width="3.25390625" style="0" customWidth="1"/>
    <col min="7" max="8" width="3.625" style="0" customWidth="1"/>
    <col min="9" max="9" width="3.375" style="0" customWidth="1"/>
    <col min="10" max="10" width="3.75390625" style="0" customWidth="1"/>
    <col min="11" max="11" width="3.625" style="0" customWidth="1"/>
    <col min="12" max="13" width="3.375" style="0" customWidth="1"/>
    <col min="14" max="16" width="3.625" style="0" customWidth="1"/>
    <col min="17" max="20" width="3.25390625" style="0" customWidth="1"/>
    <col min="21" max="21" width="3.625" style="0" customWidth="1"/>
    <col min="22" max="22" width="4.75390625" style="0" customWidth="1"/>
    <col min="23" max="23" width="5.375" style="0" customWidth="1"/>
    <col min="24" max="24" width="5.75390625" style="0" customWidth="1"/>
    <col min="25" max="25" width="5.625" style="0" customWidth="1"/>
    <col min="26" max="26" width="4.625" style="0" customWidth="1"/>
  </cols>
  <sheetData>
    <row r="1" spans="1:26" ht="31.5" customHeight="1">
      <c r="A1" s="516" t="s">
        <v>444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8"/>
    </row>
    <row r="2" spans="1:26" ht="13.5" thickBo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8"/>
      <c r="P2" s="438"/>
      <c r="Q2" s="438"/>
      <c r="R2" s="438"/>
      <c r="S2" s="438"/>
      <c r="T2" s="438"/>
      <c r="U2" s="438"/>
      <c r="V2" s="438"/>
      <c r="W2" s="437"/>
      <c r="X2" s="437"/>
      <c r="Y2" s="437"/>
      <c r="Z2" s="457"/>
    </row>
    <row r="3" spans="1:26" ht="37.5" customHeight="1">
      <c r="A3" s="458" t="s">
        <v>0</v>
      </c>
      <c r="B3" s="460" t="s">
        <v>1</v>
      </c>
      <c r="C3" s="516" t="s">
        <v>7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66" t="s">
        <v>8</v>
      </c>
      <c r="P3" s="565"/>
      <c r="Q3" s="565"/>
      <c r="R3" s="565"/>
      <c r="S3" s="565"/>
      <c r="T3" s="565"/>
      <c r="U3" s="564"/>
      <c r="V3" s="581" t="s">
        <v>5</v>
      </c>
      <c r="W3" s="562" t="s">
        <v>6</v>
      </c>
      <c r="X3" s="510" t="s">
        <v>4</v>
      </c>
      <c r="Y3" s="510" t="s">
        <v>3</v>
      </c>
      <c r="Z3" s="510" t="s">
        <v>2</v>
      </c>
    </row>
    <row r="4" spans="1:26" ht="239.25" customHeight="1">
      <c r="A4" s="459"/>
      <c r="B4" s="461"/>
      <c r="C4" s="559" t="s">
        <v>424</v>
      </c>
      <c r="D4" s="559" t="s">
        <v>67</v>
      </c>
      <c r="E4" s="559" t="s">
        <v>423</v>
      </c>
      <c r="F4" s="559" t="s">
        <v>422</v>
      </c>
      <c r="G4" s="559"/>
      <c r="H4" s="559"/>
      <c r="I4" s="559"/>
      <c r="J4" s="559"/>
      <c r="K4" s="559"/>
      <c r="L4" s="559"/>
      <c r="M4" s="559"/>
      <c r="N4" s="561"/>
      <c r="O4" s="560" t="s">
        <v>421</v>
      </c>
      <c r="P4" s="559" t="s">
        <v>420</v>
      </c>
      <c r="Q4" s="559" t="s">
        <v>419</v>
      </c>
      <c r="R4" s="561" t="s">
        <v>418</v>
      </c>
      <c r="S4" s="561" t="s">
        <v>417</v>
      </c>
      <c r="T4" s="561" t="s">
        <v>416</v>
      </c>
      <c r="U4" s="558" t="s">
        <v>415</v>
      </c>
      <c r="V4" s="580"/>
      <c r="W4" s="556"/>
      <c r="X4" s="511"/>
      <c r="Y4" s="511"/>
      <c r="Z4" s="511"/>
    </row>
    <row r="5" spans="1:26" s="10" customFormat="1" ht="11.25">
      <c r="A5" s="27">
        <v>1</v>
      </c>
      <c r="B5" s="27">
        <v>2138020309</v>
      </c>
      <c r="C5" s="27">
        <v>5</v>
      </c>
      <c r="D5" s="27">
        <v>5</v>
      </c>
      <c r="E5" s="27">
        <v>5</v>
      </c>
      <c r="F5" s="27">
        <v>3</v>
      </c>
      <c r="G5" s="27"/>
      <c r="H5" s="27"/>
      <c r="I5" s="27"/>
      <c r="J5" s="27"/>
      <c r="K5" s="27"/>
      <c r="L5" s="27"/>
      <c r="M5" s="27"/>
      <c r="N5" s="173"/>
      <c r="O5" s="578">
        <v>5</v>
      </c>
      <c r="P5" s="27">
        <v>5</v>
      </c>
      <c r="Q5" s="27">
        <v>5</v>
      </c>
      <c r="R5" s="173">
        <v>5</v>
      </c>
      <c r="S5" s="173">
        <v>3</v>
      </c>
      <c r="T5" s="586" t="s">
        <v>378</v>
      </c>
      <c r="U5" s="585" t="s">
        <v>378</v>
      </c>
      <c r="V5" s="576">
        <f>SUM(C5:U5)/11</f>
        <v>3.727272727272727</v>
      </c>
      <c r="W5" s="575"/>
      <c r="X5" s="27">
        <v>114</v>
      </c>
      <c r="Y5" s="27">
        <v>24</v>
      </c>
      <c r="Z5" s="27">
        <v>90</v>
      </c>
    </row>
    <row r="6" spans="1:26" s="10" customFormat="1" ht="11.25">
      <c r="A6" s="27">
        <v>2</v>
      </c>
      <c r="B6" s="27">
        <v>2138020325</v>
      </c>
      <c r="C6" s="27">
        <v>4</v>
      </c>
      <c r="D6" s="27">
        <v>4</v>
      </c>
      <c r="E6" s="27">
        <v>5</v>
      </c>
      <c r="F6" s="27">
        <v>5</v>
      </c>
      <c r="G6" s="27"/>
      <c r="H6" s="27"/>
      <c r="I6" s="27"/>
      <c r="J6" s="27"/>
      <c r="K6" s="27"/>
      <c r="L6" s="27"/>
      <c r="M6" s="27"/>
      <c r="N6" s="173"/>
      <c r="O6" s="578">
        <v>4</v>
      </c>
      <c r="P6" s="27">
        <v>5</v>
      </c>
      <c r="Q6" s="27">
        <v>5</v>
      </c>
      <c r="R6" s="173">
        <v>4</v>
      </c>
      <c r="S6" s="173">
        <v>4</v>
      </c>
      <c r="T6" s="586" t="s">
        <v>378</v>
      </c>
      <c r="U6" s="585" t="s">
        <v>378</v>
      </c>
      <c r="V6" s="576">
        <f>SUM(C6:U6)/11</f>
        <v>3.6363636363636362</v>
      </c>
      <c r="W6" s="575"/>
      <c r="X6" s="27">
        <v>4</v>
      </c>
      <c r="Y6" s="27"/>
      <c r="Z6" s="27">
        <v>4</v>
      </c>
    </row>
    <row r="7" spans="1:26" s="10" customFormat="1" ht="11.25">
      <c r="A7" s="27">
        <v>3</v>
      </c>
      <c r="B7" s="27">
        <v>2138020305</v>
      </c>
      <c r="C7" s="27">
        <v>5</v>
      </c>
      <c r="D7" s="27">
        <v>3</v>
      </c>
      <c r="E7" s="27">
        <v>3</v>
      </c>
      <c r="F7" s="553">
        <v>2</v>
      </c>
      <c r="G7" s="27"/>
      <c r="H7" s="27"/>
      <c r="I7" s="27"/>
      <c r="J7" s="27"/>
      <c r="K7" s="27"/>
      <c r="L7" s="27"/>
      <c r="M7" s="27"/>
      <c r="N7" s="173"/>
      <c r="O7" s="578">
        <v>4</v>
      </c>
      <c r="P7" s="27">
        <v>5</v>
      </c>
      <c r="Q7" s="27">
        <v>5</v>
      </c>
      <c r="R7" s="173">
        <v>3</v>
      </c>
      <c r="S7" s="173">
        <v>3</v>
      </c>
      <c r="T7" s="586" t="s">
        <v>378</v>
      </c>
      <c r="U7" s="585" t="s">
        <v>378</v>
      </c>
      <c r="V7" s="576">
        <f>SUM(C7:U7)/11</f>
        <v>3</v>
      </c>
      <c r="W7" s="575"/>
      <c r="X7" s="27">
        <v>170</v>
      </c>
      <c r="Y7" s="27"/>
      <c r="Z7" s="27">
        <v>170</v>
      </c>
    </row>
    <row r="8" spans="1:26" s="10" customFormat="1" ht="11.25">
      <c r="A8" s="27">
        <v>4</v>
      </c>
      <c r="B8" s="27">
        <v>2138020320</v>
      </c>
      <c r="C8" s="27">
        <v>3</v>
      </c>
      <c r="D8" s="554">
        <v>2</v>
      </c>
      <c r="E8" s="27">
        <v>5</v>
      </c>
      <c r="F8" s="553">
        <v>2</v>
      </c>
      <c r="G8" s="27"/>
      <c r="H8" s="27"/>
      <c r="I8" s="27"/>
      <c r="J8" s="27"/>
      <c r="K8" s="27"/>
      <c r="L8" s="27"/>
      <c r="M8" s="27"/>
      <c r="N8" s="173"/>
      <c r="O8" s="555">
        <v>2</v>
      </c>
      <c r="P8" s="27">
        <v>3</v>
      </c>
      <c r="Q8" s="553">
        <v>2</v>
      </c>
      <c r="R8" s="586">
        <v>2</v>
      </c>
      <c r="S8" s="173">
        <v>2</v>
      </c>
      <c r="T8" s="586" t="s">
        <v>378</v>
      </c>
      <c r="U8" s="585" t="s">
        <v>378</v>
      </c>
      <c r="V8" s="576">
        <f>SUM(C8:U8)/11</f>
        <v>2.090909090909091</v>
      </c>
      <c r="W8" s="575">
        <v>6</v>
      </c>
      <c r="X8" s="27">
        <v>240</v>
      </c>
      <c r="Y8" s="27"/>
      <c r="Z8" s="27">
        <v>240</v>
      </c>
    </row>
    <row r="9" spans="1:26" s="10" customFormat="1" ht="11.25">
      <c r="A9" s="27">
        <v>5</v>
      </c>
      <c r="B9" s="27">
        <v>2138020314</v>
      </c>
      <c r="C9" s="27">
        <v>4</v>
      </c>
      <c r="D9" s="552">
        <v>4</v>
      </c>
      <c r="E9" s="27">
        <v>4</v>
      </c>
      <c r="F9" s="27">
        <v>4</v>
      </c>
      <c r="G9" s="27"/>
      <c r="H9" s="27"/>
      <c r="I9" s="27"/>
      <c r="J9" s="27"/>
      <c r="K9" s="27"/>
      <c r="L9" s="27"/>
      <c r="M9" s="27"/>
      <c r="N9" s="173"/>
      <c r="O9" s="578">
        <v>5</v>
      </c>
      <c r="P9" s="27">
        <v>5</v>
      </c>
      <c r="Q9" s="27">
        <v>5</v>
      </c>
      <c r="R9" s="173">
        <v>4</v>
      </c>
      <c r="S9" s="173">
        <v>4</v>
      </c>
      <c r="T9" s="173">
        <v>5</v>
      </c>
      <c r="U9" s="577" t="s">
        <v>414</v>
      </c>
      <c r="V9" s="576">
        <f>SUM(C9:U9)/11</f>
        <v>4</v>
      </c>
      <c r="W9" s="575"/>
      <c r="X9" s="27">
        <v>46</v>
      </c>
      <c r="Y9" s="27">
        <v>36</v>
      </c>
      <c r="Z9" s="27">
        <v>10</v>
      </c>
    </row>
    <row r="10" spans="1:26" s="10" customFormat="1" ht="11.25">
      <c r="A10" s="27">
        <v>6</v>
      </c>
      <c r="B10" s="27">
        <v>2138020318</v>
      </c>
      <c r="C10" s="27">
        <v>5</v>
      </c>
      <c r="D10" s="552">
        <v>4</v>
      </c>
      <c r="E10" s="27">
        <v>4</v>
      </c>
      <c r="F10" s="27">
        <v>3</v>
      </c>
      <c r="G10" s="27"/>
      <c r="H10" s="27"/>
      <c r="I10" s="27"/>
      <c r="J10" s="27"/>
      <c r="K10" s="27"/>
      <c r="L10" s="27"/>
      <c r="M10" s="27"/>
      <c r="N10" s="173"/>
      <c r="O10" s="578">
        <v>5</v>
      </c>
      <c r="P10" s="27">
        <v>5</v>
      </c>
      <c r="Q10" s="27">
        <v>5</v>
      </c>
      <c r="R10" s="173">
        <v>3</v>
      </c>
      <c r="S10" s="173">
        <v>3</v>
      </c>
      <c r="T10" s="586" t="s">
        <v>378</v>
      </c>
      <c r="U10" s="585" t="s">
        <v>378</v>
      </c>
      <c r="V10" s="576">
        <f>SUM(C10:U10)/11</f>
        <v>3.3636363636363638</v>
      </c>
      <c r="W10" s="575"/>
      <c r="X10" s="27">
        <v>94</v>
      </c>
      <c r="Y10" s="27"/>
      <c r="Z10" s="27">
        <v>94</v>
      </c>
    </row>
    <row r="11" spans="1:26" s="10" customFormat="1" ht="11.25">
      <c r="A11" s="27">
        <v>7</v>
      </c>
      <c r="B11" s="27">
        <v>2138020323</v>
      </c>
      <c r="C11" s="27">
        <v>4</v>
      </c>
      <c r="D11" s="552">
        <v>4</v>
      </c>
      <c r="E11" s="27">
        <v>4</v>
      </c>
      <c r="F11" s="553">
        <v>2</v>
      </c>
      <c r="G11" s="579"/>
      <c r="H11" s="27"/>
      <c r="I11" s="27"/>
      <c r="J11" s="27"/>
      <c r="K11" s="27"/>
      <c r="L11" s="27"/>
      <c r="M11" s="27"/>
      <c r="N11" s="173"/>
      <c r="O11" s="578">
        <v>3</v>
      </c>
      <c r="P11" s="27">
        <v>4</v>
      </c>
      <c r="Q11" s="27">
        <v>4</v>
      </c>
      <c r="R11" s="173">
        <v>3</v>
      </c>
      <c r="S11" s="173">
        <v>3</v>
      </c>
      <c r="T11" s="173">
        <v>4</v>
      </c>
      <c r="U11" s="577" t="s">
        <v>414</v>
      </c>
      <c r="V11" s="576">
        <f>SUM(C11:U11)/11</f>
        <v>3.1818181818181817</v>
      </c>
      <c r="W11" s="575"/>
      <c r="X11" s="27">
        <v>185</v>
      </c>
      <c r="Y11" s="27"/>
      <c r="Z11" s="27">
        <v>185</v>
      </c>
    </row>
    <row r="12" spans="1:26" s="10" customFormat="1" ht="11.25">
      <c r="A12" s="27">
        <v>8</v>
      </c>
      <c r="B12" s="27">
        <v>2138020327</v>
      </c>
      <c r="C12" s="27">
        <v>3</v>
      </c>
      <c r="D12" s="552">
        <v>3</v>
      </c>
      <c r="E12" s="553">
        <v>2</v>
      </c>
      <c r="F12" s="27">
        <v>3</v>
      </c>
      <c r="G12" s="27"/>
      <c r="H12" s="27"/>
      <c r="I12" s="27"/>
      <c r="J12" s="27"/>
      <c r="K12" s="27"/>
      <c r="L12" s="27"/>
      <c r="M12" s="27"/>
      <c r="N12" s="173"/>
      <c r="O12" s="578">
        <v>3</v>
      </c>
      <c r="P12" s="27">
        <v>4</v>
      </c>
      <c r="Q12" s="27">
        <v>3</v>
      </c>
      <c r="R12" s="173">
        <v>3</v>
      </c>
      <c r="S12" s="173">
        <v>2</v>
      </c>
      <c r="T12" s="586" t="s">
        <v>378</v>
      </c>
      <c r="U12" s="585" t="s">
        <v>378</v>
      </c>
      <c r="V12" s="576">
        <f>SUM(C12:U12)/11</f>
        <v>2.3636363636363638</v>
      </c>
      <c r="W12" s="575"/>
      <c r="X12" s="27">
        <v>154</v>
      </c>
      <c r="Y12" s="27"/>
      <c r="Z12" s="27">
        <v>154</v>
      </c>
    </row>
    <row r="13" spans="1:26" s="10" customFormat="1" ht="11.25">
      <c r="A13" s="27">
        <v>9</v>
      </c>
      <c r="B13" s="27">
        <v>2138020346</v>
      </c>
      <c r="C13" s="27">
        <v>3</v>
      </c>
      <c r="D13" s="552">
        <v>3</v>
      </c>
      <c r="E13" s="553">
        <v>2</v>
      </c>
      <c r="F13" s="27">
        <v>3</v>
      </c>
      <c r="G13" s="27"/>
      <c r="H13" s="27"/>
      <c r="I13" s="27"/>
      <c r="J13" s="27"/>
      <c r="K13" s="27"/>
      <c r="L13" s="27"/>
      <c r="M13" s="27"/>
      <c r="N13" s="173"/>
      <c r="O13" s="578">
        <v>3</v>
      </c>
      <c r="P13" s="27">
        <v>4</v>
      </c>
      <c r="Q13" s="27">
        <v>3</v>
      </c>
      <c r="R13" s="173">
        <v>3</v>
      </c>
      <c r="S13" s="173">
        <v>2</v>
      </c>
      <c r="T13" s="586" t="s">
        <v>378</v>
      </c>
      <c r="U13" s="585" t="s">
        <v>378</v>
      </c>
      <c r="V13" s="576">
        <f>SUM(C13:U13)/11</f>
        <v>2.3636363636363638</v>
      </c>
      <c r="W13" s="575"/>
      <c r="X13" s="27">
        <v>90</v>
      </c>
      <c r="Y13" s="27">
        <v>18</v>
      </c>
      <c r="Z13" s="27">
        <v>72</v>
      </c>
    </row>
    <row r="14" spans="1:26" s="10" customFormat="1" ht="11.25">
      <c r="A14" s="27">
        <v>10</v>
      </c>
      <c r="B14" s="27">
        <v>2138020355</v>
      </c>
      <c r="C14" s="27">
        <v>3</v>
      </c>
      <c r="D14" s="552">
        <v>3</v>
      </c>
      <c r="E14" s="27">
        <v>3</v>
      </c>
      <c r="F14" s="27">
        <v>3</v>
      </c>
      <c r="G14" s="27"/>
      <c r="H14" s="27"/>
      <c r="I14" s="27"/>
      <c r="J14" s="27"/>
      <c r="K14" s="27"/>
      <c r="L14" s="27"/>
      <c r="M14" s="27"/>
      <c r="N14" s="173"/>
      <c r="O14" s="578">
        <v>4</v>
      </c>
      <c r="P14" s="27">
        <v>5</v>
      </c>
      <c r="Q14" s="27">
        <v>3</v>
      </c>
      <c r="R14" s="173">
        <v>3</v>
      </c>
      <c r="S14" s="173">
        <v>2</v>
      </c>
      <c r="T14" s="586" t="s">
        <v>378</v>
      </c>
      <c r="U14" s="585" t="s">
        <v>378</v>
      </c>
      <c r="V14" s="576">
        <f>SUM(C14:U14)/11</f>
        <v>2.6363636363636362</v>
      </c>
      <c r="W14" s="575"/>
      <c r="X14" s="27">
        <v>174</v>
      </c>
      <c r="Y14" s="27"/>
      <c r="Z14" s="27">
        <v>174</v>
      </c>
    </row>
    <row r="15" spans="1:26" s="10" customFormat="1" ht="11.25">
      <c r="A15" s="27">
        <v>11</v>
      </c>
      <c r="B15" s="27">
        <v>2138020301</v>
      </c>
      <c r="C15" s="553">
        <v>2</v>
      </c>
      <c r="D15" s="552">
        <v>4</v>
      </c>
      <c r="E15" s="553">
        <v>2</v>
      </c>
      <c r="F15" s="553">
        <v>2</v>
      </c>
      <c r="G15" s="27"/>
      <c r="H15" s="27"/>
      <c r="I15" s="27"/>
      <c r="J15" s="27"/>
      <c r="K15" s="27"/>
      <c r="L15" s="27"/>
      <c r="M15" s="27"/>
      <c r="N15" s="173"/>
      <c r="O15" s="555">
        <v>2</v>
      </c>
      <c r="P15" s="27">
        <v>5</v>
      </c>
      <c r="Q15" s="553" t="s">
        <v>378</v>
      </c>
      <c r="R15" s="173">
        <v>3</v>
      </c>
      <c r="S15" s="173">
        <v>2</v>
      </c>
      <c r="T15" s="586" t="s">
        <v>378</v>
      </c>
      <c r="U15" s="585" t="s">
        <v>378</v>
      </c>
      <c r="V15" s="576">
        <f>SUM(C15:U15)/11</f>
        <v>2</v>
      </c>
      <c r="W15" s="575">
        <v>2</v>
      </c>
      <c r="X15" s="27">
        <v>146</v>
      </c>
      <c r="Y15" s="27">
        <v>30</v>
      </c>
      <c r="Z15" s="27">
        <v>116</v>
      </c>
    </row>
    <row r="16" spans="1:26" s="10" customFormat="1" ht="11.25">
      <c r="A16" s="27">
        <v>12</v>
      </c>
      <c r="B16" s="27">
        <v>2138020349</v>
      </c>
      <c r="C16" s="27">
        <v>3</v>
      </c>
      <c r="D16" s="552">
        <v>4</v>
      </c>
      <c r="E16" s="553">
        <v>2</v>
      </c>
      <c r="F16" s="27">
        <v>4</v>
      </c>
      <c r="G16" s="27"/>
      <c r="H16" s="27"/>
      <c r="I16" s="27"/>
      <c r="J16" s="27"/>
      <c r="K16" s="27"/>
      <c r="L16" s="27"/>
      <c r="M16" s="27"/>
      <c r="N16" s="173"/>
      <c r="O16" s="578">
        <v>3</v>
      </c>
      <c r="P16" s="27">
        <v>5</v>
      </c>
      <c r="Q16" s="27">
        <v>3</v>
      </c>
      <c r="R16" s="173">
        <v>3</v>
      </c>
      <c r="S16" s="173">
        <v>2</v>
      </c>
      <c r="T16" s="586" t="s">
        <v>378</v>
      </c>
      <c r="U16" s="585" t="s">
        <v>378</v>
      </c>
      <c r="V16" s="576">
        <f>SUM(C16:U16)/11</f>
        <v>2.6363636363636362</v>
      </c>
      <c r="W16" s="575"/>
      <c r="X16" s="27">
        <v>76</v>
      </c>
      <c r="Y16" s="27">
        <v>44</v>
      </c>
      <c r="Z16" s="27">
        <v>32</v>
      </c>
    </row>
    <row r="17" spans="1:26" s="10" customFormat="1" ht="11.25">
      <c r="A17" s="27">
        <v>13</v>
      </c>
      <c r="B17" s="27">
        <v>2138020319</v>
      </c>
      <c r="C17" s="553">
        <v>2</v>
      </c>
      <c r="D17" s="554">
        <v>2</v>
      </c>
      <c r="E17" s="27">
        <v>3</v>
      </c>
      <c r="F17" s="553">
        <v>2</v>
      </c>
      <c r="G17" s="596"/>
      <c r="H17" s="27"/>
      <c r="I17" s="27"/>
      <c r="J17" s="27"/>
      <c r="K17" s="27"/>
      <c r="L17" s="27"/>
      <c r="M17" s="27"/>
      <c r="N17" s="173"/>
      <c r="O17" s="578">
        <v>3</v>
      </c>
      <c r="P17" s="27">
        <v>5</v>
      </c>
      <c r="Q17" s="27">
        <v>3</v>
      </c>
      <c r="R17" s="173">
        <v>3</v>
      </c>
      <c r="S17" s="173">
        <v>3</v>
      </c>
      <c r="T17" s="586" t="s">
        <v>378</v>
      </c>
      <c r="U17" s="585" t="s">
        <v>378</v>
      </c>
      <c r="V17" s="576">
        <f>SUM(C17:U17)/11</f>
        <v>2.3636363636363638</v>
      </c>
      <c r="W17" s="575">
        <v>1</v>
      </c>
      <c r="X17" s="27">
        <v>164</v>
      </c>
      <c r="Y17" s="27">
        <v>40</v>
      </c>
      <c r="Z17" s="27">
        <v>124</v>
      </c>
    </row>
    <row r="18" spans="1:26" s="10" customFormat="1" ht="11.25">
      <c r="A18" s="27">
        <v>14</v>
      </c>
      <c r="B18" s="27">
        <v>2138020337</v>
      </c>
      <c r="C18" s="27">
        <v>3</v>
      </c>
      <c r="D18" s="552">
        <v>4</v>
      </c>
      <c r="E18" s="553">
        <v>2</v>
      </c>
      <c r="F18" s="27">
        <v>3</v>
      </c>
      <c r="G18" s="27"/>
      <c r="H18" s="27"/>
      <c r="I18" s="27"/>
      <c r="J18" s="27"/>
      <c r="K18" s="27"/>
      <c r="L18" s="27"/>
      <c r="M18" s="27"/>
      <c r="N18" s="173"/>
      <c r="O18" s="578">
        <v>3</v>
      </c>
      <c r="P18" s="27">
        <v>4</v>
      </c>
      <c r="Q18" s="27">
        <v>3</v>
      </c>
      <c r="R18" s="173">
        <v>3</v>
      </c>
      <c r="S18" s="173">
        <v>3</v>
      </c>
      <c r="T18" s="586" t="s">
        <v>378</v>
      </c>
      <c r="U18" s="585" t="s">
        <v>378</v>
      </c>
      <c r="V18" s="576">
        <f>SUM(C18:U18)/11</f>
        <v>2.5454545454545454</v>
      </c>
      <c r="W18" s="575"/>
      <c r="X18" s="27">
        <v>64</v>
      </c>
      <c r="Y18" s="27"/>
      <c r="Z18" s="27">
        <v>64</v>
      </c>
    </row>
    <row r="19" spans="1:26" s="10" customFormat="1" ht="11.25">
      <c r="A19" s="27">
        <v>15</v>
      </c>
      <c r="B19" s="27">
        <v>2138020362</v>
      </c>
      <c r="C19" s="553">
        <v>2</v>
      </c>
      <c r="D19" s="554">
        <v>2</v>
      </c>
      <c r="E19" s="27">
        <v>3</v>
      </c>
      <c r="F19" s="27">
        <v>3</v>
      </c>
      <c r="G19" s="579"/>
      <c r="H19" s="27"/>
      <c r="I19" s="27"/>
      <c r="J19" s="27"/>
      <c r="K19" s="27"/>
      <c r="L19" s="27"/>
      <c r="M19" s="27"/>
      <c r="N19" s="173"/>
      <c r="O19" s="555">
        <v>2</v>
      </c>
      <c r="P19" s="27">
        <v>3</v>
      </c>
      <c r="Q19" s="553">
        <v>2</v>
      </c>
      <c r="R19" s="173">
        <v>3</v>
      </c>
      <c r="S19" s="173">
        <v>2</v>
      </c>
      <c r="T19" s="586" t="s">
        <v>378</v>
      </c>
      <c r="U19" s="585" t="s">
        <v>378</v>
      </c>
      <c r="V19" s="576">
        <f>SUM(C19:U19)/11</f>
        <v>2</v>
      </c>
      <c r="W19" s="575">
        <v>2</v>
      </c>
      <c r="X19" s="27">
        <v>178</v>
      </c>
      <c r="Y19" s="27"/>
      <c r="Z19" s="27">
        <v>178</v>
      </c>
    </row>
    <row r="20" spans="1:26" s="10" customFormat="1" ht="11.25">
      <c r="A20" s="27">
        <v>16</v>
      </c>
      <c r="B20" s="27">
        <v>2138020322</v>
      </c>
      <c r="C20" s="27">
        <v>5</v>
      </c>
      <c r="D20" s="552">
        <v>5</v>
      </c>
      <c r="E20" s="27">
        <v>5</v>
      </c>
      <c r="F20" s="27">
        <v>5</v>
      </c>
      <c r="G20" s="27"/>
      <c r="H20" s="27"/>
      <c r="I20" s="27"/>
      <c r="J20" s="27"/>
      <c r="K20" s="27"/>
      <c r="L20" s="27"/>
      <c r="M20" s="27"/>
      <c r="N20" s="173"/>
      <c r="O20" s="578">
        <v>5</v>
      </c>
      <c r="P20" s="27">
        <v>5</v>
      </c>
      <c r="Q20" s="27">
        <v>5</v>
      </c>
      <c r="R20" s="173">
        <v>5</v>
      </c>
      <c r="S20" s="173">
        <v>5</v>
      </c>
      <c r="T20" s="173">
        <v>5</v>
      </c>
      <c r="U20" s="577" t="s">
        <v>414</v>
      </c>
      <c r="V20" s="576">
        <f>SUM(C20:U20)/11</f>
        <v>4.545454545454546</v>
      </c>
      <c r="W20" s="575"/>
      <c r="X20" s="27">
        <v>10</v>
      </c>
      <c r="Y20" s="27">
        <v>10</v>
      </c>
      <c r="Z20" s="27"/>
    </row>
    <row r="21" spans="1:26" s="10" customFormat="1" ht="12" thickBot="1">
      <c r="A21" s="546">
        <v>17</v>
      </c>
      <c r="B21" s="546">
        <v>2138020316</v>
      </c>
      <c r="C21" s="546">
        <v>5</v>
      </c>
      <c r="D21" s="547">
        <v>3</v>
      </c>
      <c r="E21" s="574">
        <v>2</v>
      </c>
      <c r="F21" s="546">
        <v>5</v>
      </c>
      <c r="G21" s="546"/>
      <c r="H21" s="546"/>
      <c r="I21" s="546"/>
      <c r="J21" s="546"/>
      <c r="K21" s="546"/>
      <c r="L21" s="546"/>
      <c r="M21" s="546"/>
      <c r="N21" s="573"/>
      <c r="O21" s="572">
        <v>4</v>
      </c>
      <c r="P21" s="546">
        <v>4</v>
      </c>
      <c r="Q21" s="546">
        <v>4</v>
      </c>
      <c r="R21" s="590">
        <v>2</v>
      </c>
      <c r="S21" s="573">
        <v>2</v>
      </c>
      <c r="T21" s="590" t="s">
        <v>378</v>
      </c>
      <c r="U21" s="595" t="s">
        <v>378</v>
      </c>
      <c r="V21" s="576">
        <f>SUM(C21:U21)/11</f>
        <v>2.8181818181818183</v>
      </c>
      <c r="W21" s="569"/>
      <c r="X21" s="546">
        <v>122</v>
      </c>
      <c r="Y21" s="546">
        <v>10</v>
      </c>
      <c r="Z21" s="546">
        <v>112</v>
      </c>
    </row>
    <row r="22" spans="1:26" s="10" customFormat="1" ht="12" thickBot="1">
      <c r="A22" s="535"/>
      <c r="B22" s="568" t="s">
        <v>60</v>
      </c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6"/>
      <c r="O22" s="535"/>
      <c r="P22" s="532"/>
      <c r="Q22" s="532"/>
      <c r="R22" s="536"/>
      <c r="S22" s="536"/>
      <c r="T22" s="536"/>
      <c r="U22" s="531"/>
      <c r="V22" s="567">
        <f>SUM(V5:V21)</f>
        <v>49.27272727272727</v>
      </c>
      <c r="W22" s="533"/>
      <c r="X22" s="532">
        <f>SUM(X5:X21)</f>
        <v>2031</v>
      </c>
      <c r="Y22" s="532">
        <f>SUM(Y5:Y21)</f>
        <v>212</v>
      </c>
      <c r="Z22" s="531">
        <f>SUM(Z5:Z21)</f>
        <v>1819</v>
      </c>
    </row>
    <row r="23" spans="1:26" ht="13.5" customHeight="1" thickBot="1">
      <c r="A23" s="1"/>
      <c r="Z23" s="530">
        <v>457</v>
      </c>
    </row>
    <row r="24" spans="1:26" ht="11.25" customHeight="1">
      <c r="A24" s="5"/>
      <c r="B24" s="529" t="s">
        <v>443</v>
      </c>
      <c r="C24" t="s">
        <v>442</v>
      </c>
      <c r="I24" s="528" t="s">
        <v>441</v>
      </c>
      <c r="J24" s="528"/>
      <c r="K24" s="528"/>
      <c r="L24" s="528"/>
      <c r="M24" s="528"/>
      <c r="N24" s="528"/>
      <c r="O24" s="528"/>
      <c r="P24" s="528"/>
      <c r="Q24" s="528" t="s">
        <v>440</v>
      </c>
      <c r="R24" s="528"/>
      <c r="S24" s="528"/>
      <c r="T24" s="528"/>
      <c r="U24" s="528"/>
      <c r="V24" s="528"/>
      <c r="W24" s="528"/>
      <c r="X24" s="528"/>
      <c r="Y24" s="528"/>
      <c r="Z24" s="25"/>
    </row>
    <row r="25" spans="1:26" ht="15.75" customHeight="1">
      <c r="A25" s="1"/>
      <c r="B25" s="527" t="s">
        <v>392</v>
      </c>
      <c r="C25" s="527"/>
      <c r="E25" s="528" t="s">
        <v>429</v>
      </c>
      <c r="F25" s="528"/>
      <c r="G25" s="528"/>
      <c r="H25" s="528"/>
      <c r="I25" s="528"/>
      <c r="J25" s="528"/>
      <c r="K25" s="528"/>
      <c r="L25" s="528"/>
      <c r="M25" s="528"/>
      <c r="N25" s="528" t="s">
        <v>407</v>
      </c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25"/>
    </row>
    <row r="26" spans="1:26" ht="14.25" customHeight="1">
      <c r="A26" s="1"/>
      <c r="B26" s="441" t="s">
        <v>370</v>
      </c>
      <c r="C26" s="527"/>
      <c r="D26" s="527"/>
      <c r="E26" s="527"/>
      <c r="F26" s="527"/>
      <c r="G26" t="s">
        <v>439</v>
      </c>
      <c r="Z26" s="25"/>
    </row>
    <row r="27" spans="1:26" ht="8.25" customHeight="1">
      <c r="A27" s="1"/>
      <c r="Z27" s="25"/>
    </row>
    <row r="28" spans="1:26" ht="11.25" customHeight="1">
      <c r="A28" s="3"/>
      <c r="B28" s="4" t="s">
        <v>368</v>
      </c>
      <c r="C28" s="4"/>
      <c r="D28" s="4"/>
      <c r="E28" s="472" t="s">
        <v>367</v>
      </c>
      <c r="F28" s="472"/>
      <c r="G28" s="472"/>
      <c r="H28" s="472"/>
      <c r="I28" s="472"/>
      <c r="J28" s="472"/>
      <c r="K28" s="472"/>
      <c r="L28" s="472"/>
      <c r="M28" s="4"/>
      <c r="N28" s="4"/>
      <c r="O28" s="472" t="s">
        <v>366</v>
      </c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526"/>
    </row>
  </sheetData>
  <sheetProtection/>
  <mergeCells count="19">
    <mergeCell ref="B26:F26"/>
    <mergeCell ref="E28:L28"/>
    <mergeCell ref="O28:Y28"/>
    <mergeCell ref="Z3:Z4"/>
    <mergeCell ref="I24:P24"/>
    <mergeCell ref="Q24:Y24"/>
    <mergeCell ref="B25:C25"/>
    <mergeCell ref="E25:M25"/>
    <mergeCell ref="N25:Y25"/>
    <mergeCell ref="A1:Z1"/>
    <mergeCell ref="A2:Z2"/>
    <mergeCell ref="A3:A4"/>
    <mergeCell ref="B3:B4"/>
    <mergeCell ref="C3:N3"/>
    <mergeCell ref="O3:U3"/>
    <mergeCell ref="V3:V4"/>
    <mergeCell ref="W3:W4"/>
    <mergeCell ref="X3:X4"/>
    <mergeCell ref="Y3:Y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K37" sqref="K37"/>
    </sheetView>
  </sheetViews>
  <sheetFormatPr defaultColWidth="9.00390625" defaultRowHeight="12.75"/>
  <cols>
    <col min="1" max="1" width="2.75390625" style="0" customWidth="1"/>
    <col min="2" max="2" width="28.375" style="0" customWidth="1"/>
    <col min="3" max="3" width="3.625" style="0" customWidth="1"/>
    <col min="4" max="6" width="3.25390625" style="0" customWidth="1"/>
    <col min="7" max="7" width="3.625" style="0" customWidth="1"/>
    <col min="8" max="8" width="3.75390625" style="0" customWidth="1"/>
    <col min="9" max="9" width="3.625" style="0" customWidth="1"/>
    <col min="10" max="10" width="3.375" style="0" customWidth="1"/>
    <col min="11" max="11" width="3.75390625" style="0" customWidth="1"/>
    <col min="12" max="12" width="3.625" style="0" customWidth="1"/>
    <col min="13" max="14" width="3.375" style="0" customWidth="1"/>
    <col min="15" max="17" width="3.625" style="0" customWidth="1"/>
    <col min="18" max="18" width="3.25390625" style="0" customWidth="1"/>
    <col min="19" max="19" width="3.625" style="0" customWidth="1"/>
    <col min="20" max="20" width="6.00390625" style="0" customWidth="1"/>
    <col min="21" max="21" width="7.75390625" style="0" customWidth="1"/>
    <col min="22" max="22" width="5.75390625" style="0" customWidth="1"/>
    <col min="23" max="23" width="5.625" style="0" customWidth="1"/>
    <col min="24" max="24" width="6.125" style="0" customWidth="1"/>
  </cols>
  <sheetData>
    <row r="1" spans="1:24" ht="31.5" customHeight="1">
      <c r="A1" s="516" t="s">
        <v>465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8"/>
    </row>
    <row r="2" spans="1:24" ht="13.5" thickBo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8"/>
      <c r="Q2" s="438"/>
      <c r="R2" s="438"/>
      <c r="S2" s="438"/>
      <c r="T2" s="437"/>
      <c r="U2" s="437"/>
      <c r="V2" s="437"/>
      <c r="W2" s="437"/>
      <c r="X2" s="457"/>
    </row>
    <row r="3" spans="1:24" ht="37.5" customHeight="1">
      <c r="A3" s="458" t="s">
        <v>0</v>
      </c>
      <c r="B3" s="460" t="s">
        <v>1</v>
      </c>
      <c r="C3" s="516" t="s">
        <v>7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607" t="s">
        <v>8</v>
      </c>
      <c r="Q3" s="606"/>
      <c r="R3" s="606"/>
      <c r="S3" s="605"/>
      <c r="T3" s="604" t="s">
        <v>5</v>
      </c>
      <c r="U3" s="512" t="s">
        <v>6</v>
      </c>
      <c r="V3" s="510" t="s">
        <v>4</v>
      </c>
      <c r="W3" s="510" t="s">
        <v>3</v>
      </c>
      <c r="X3" s="510" t="s">
        <v>2</v>
      </c>
    </row>
    <row r="4" spans="1:24" ht="111.75" customHeight="1">
      <c r="A4" s="459"/>
      <c r="B4" s="461"/>
      <c r="C4" s="13" t="s">
        <v>113</v>
      </c>
      <c r="D4" s="13" t="s">
        <v>66</v>
      </c>
      <c r="E4" s="13" t="s">
        <v>67</v>
      </c>
      <c r="F4" s="13" t="s">
        <v>114</v>
      </c>
      <c r="G4" s="13" t="s">
        <v>69</v>
      </c>
      <c r="H4" s="13" t="s">
        <v>115</v>
      </c>
      <c r="I4" s="13" t="s">
        <v>71</v>
      </c>
      <c r="J4" s="13" t="s">
        <v>175</v>
      </c>
      <c r="K4" s="13" t="s">
        <v>464</v>
      </c>
      <c r="L4" s="13"/>
      <c r="M4" s="13"/>
      <c r="N4" s="13"/>
      <c r="O4" s="594"/>
      <c r="P4" s="603"/>
      <c r="Q4" s="13"/>
      <c r="R4" s="13"/>
      <c r="S4" s="602"/>
      <c r="T4" s="601"/>
      <c r="U4" s="513"/>
      <c r="V4" s="511"/>
      <c r="W4" s="511"/>
      <c r="X4" s="511"/>
    </row>
    <row r="5" spans="1:24" s="10" customFormat="1" ht="11.25">
      <c r="A5" s="27">
        <v>1</v>
      </c>
      <c r="B5" s="27">
        <v>1984</v>
      </c>
      <c r="C5" s="27">
        <v>3</v>
      </c>
      <c r="D5" s="553">
        <v>2</v>
      </c>
      <c r="E5" s="27">
        <v>4</v>
      </c>
      <c r="F5" s="27">
        <v>3</v>
      </c>
      <c r="G5" s="27">
        <v>4</v>
      </c>
      <c r="H5" s="27">
        <v>5</v>
      </c>
      <c r="I5" s="27">
        <v>3</v>
      </c>
      <c r="J5" s="27">
        <v>3</v>
      </c>
      <c r="K5" s="27">
        <v>4</v>
      </c>
      <c r="L5" s="27"/>
      <c r="M5" s="27"/>
      <c r="N5" s="27"/>
      <c r="O5" s="173"/>
      <c r="P5" s="578"/>
      <c r="Q5" s="27"/>
      <c r="R5" s="27"/>
      <c r="S5" s="577"/>
      <c r="T5" s="600">
        <f>SUM(C5:K5)/9</f>
        <v>3.4444444444444446</v>
      </c>
      <c r="U5" s="27"/>
      <c r="V5" s="27">
        <v>82</v>
      </c>
      <c r="W5" s="27"/>
      <c r="X5" s="27">
        <v>82</v>
      </c>
    </row>
    <row r="6" spans="1:24" s="10" customFormat="1" ht="11.25">
      <c r="A6" s="27">
        <v>2</v>
      </c>
      <c r="B6" s="27">
        <v>2248</v>
      </c>
      <c r="C6" s="553">
        <v>2</v>
      </c>
      <c r="D6" s="553">
        <v>2</v>
      </c>
      <c r="E6" s="553">
        <v>2</v>
      </c>
      <c r="F6" s="553">
        <v>2</v>
      </c>
      <c r="G6" s="553">
        <v>2</v>
      </c>
      <c r="H6" s="553">
        <v>2</v>
      </c>
      <c r="I6" s="554" t="s">
        <v>379</v>
      </c>
      <c r="J6" s="553">
        <v>2</v>
      </c>
      <c r="K6" s="27">
        <v>3</v>
      </c>
      <c r="L6" s="27"/>
      <c r="M6" s="27"/>
      <c r="N6" s="27"/>
      <c r="O6" s="173"/>
      <c r="P6" s="578"/>
      <c r="Q6" s="27"/>
      <c r="R6" s="27"/>
      <c r="S6" s="577"/>
      <c r="T6" s="600">
        <f>SUM(C6:K6)/9</f>
        <v>1.8888888888888888</v>
      </c>
      <c r="U6" s="27"/>
      <c r="V6" s="27">
        <v>200</v>
      </c>
      <c r="W6" s="27"/>
      <c r="X6" s="27">
        <v>200</v>
      </c>
    </row>
    <row r="7" spans="1:24" s="10" customFormat="1" ht="11.25">
      <c r="A7" s="27">
        <v>3</v>
      </c>
      <c r="B7" s="27">
        <v>929</v>
      </c>
      <c r="C7" s="27">
        <v>3</v>
      </c>
      <c r="D7" s="553">
        <v>2</v>
      </c>
      <c r="E7" s="553">
        <v>2</v>
      </c>
      <c r="F7" s="27">
        <v>3</v>
      </c>
      <c r="G7" s="27">
        <v>3</v>
      </c>
      <c r="H7" s="27">
        <v>4</v>
      </c>
      <c r="I7" s="27">
        <v>3</v>
      </c>
      <c r="J7" s="553">
        <v>2</v>
      </c>
      <c r="K7" s="27">
        <v>3</v>
      </c>
      <c r="L7" s="27"/>
      <c r="M7" s="27"/>
      <c r="N7" s="27"/>
      <c r="O7" s="173"/>
      <c r="P7" s="578"/>
      <c r="Q7" s="27"/>
      <c r="R7" s="27"/>
      <c r="S7" s="577"/>
      <c r="T7" s="600">
        <f>SUM(C7:K7)/9</f>
        <v>2.7777777777777777</v>
      </c>
      <c r="U7" s="27"/>
      <c r="V7" s="27">
        <v>152</v>
      </c>
      <c r="W7" s="27"/>
      <c r="X7" s="27">
        <v>152</v>
      </c>
    </row>
    <row r="8" spans="1:24" s="10" customFormat="1" ht="11.25">
      <c r="A8" s="27">
        <v>4</v>
      </c>
      <c r="B8" s="27">
        <v>2013</v>
      </c>
      <c r="C8" s="553">
        <v>2</v>
      </c>
      <c r="D8" s="553">
        <v>2</v>
      </c>
      <c r="E8" s="553">
        <v>2</v>
      </c>
      <c r="F8" s="553">
        <v>2</v>
      </c>
      <c r="G8" s="553">
        <v>2</v>
      </c>
      <c r="H8" s="553" t="s">
        <v>379</v>
      </c>
      <c r="I8" s="554" t="s">
        <v>379</v>
      </c>
      <c r="J8" s="554" t="s">
        <v>379</v>
      </c>
      <c r="K8" s="554" t="s">
        <v>379</v>
      </c>
      <c r="L8" s="27"/>
      <c r="M8" s="27"/>
      <c r="N8" s="27"/>
      <c r="O8" s="173"/>
      <c r="P8" s="578"/>
      <c r="Q8" s="27"/>
      <c r="R8" s="27"/>
      <c r="S8" s="577"/>
      <c r="T8" s="600">
        <f>SUM(C8:K8)/9</f>
        <v>1.1111111111111112</v>
      </c>
      <c r="U8" s="27"/>
      <c r="V8" s="27">
        <v>356</v>
      </c>
      <c r="W8" s="27"/>
      <c r="X8" s="27">
        <v>356</v>
      </c>
    </row>
    <row r="9" spans="1:24" s="10" customFormat="1" ht="11.25">
      <c r="A9" s="27">
        <v>5</v>
      </c>
      <c r="B9" s="27">
        <v>2074</v>
      </c>
      <c r="C9" s="27">
        <v>3</v>
      </c>
      <c r="D9" s="27">
        <v>3</v>
      </c>
      <c r="E9" s="553">
        <v>2</v>
      </c>
      <c r="F9" s="27">
        <v>3</v>
      </c>
      <c r="G9" s="27">
        <v>3</v>
      </c>
      <c r="H9" s="27">
        <v>4</v>
      </c>
      <c r="I9" s="27">
        <v>3</v>
      </c>
      <c r="J9" s="553">
        <v>2</v>
      </c>
      <c r="K9" s="554">
        <v>2</v>
      </c>
      <c r="L9" s="27"/>
      <c r="M9" s="27"/>
      <c r="N9" s="27"/>
      <c r="O9" s="173"/>
      <c r="P9" s="578"/>
      <c r="Q9" s="27"/>
      <c r="R9" s="27"/>
      <c r="S9" s="577"/>
      <c r="T9" s="600">
        <f>SUM(C9:K9)/9</f>
        <v>2.7777777777777777</v>
      </c>
      <c r="U9" s="27"/>
      <c r="V9" s="27">
        <v>191</v>
      </c>
      <c r="W9" s="27"/>
      <c r="X9" s="27">
        <v>191</v>
      </c>
    </row>
    <row r="10" spans="1:24" s="10" customFormat="1" ht="11.25">
      <c r="A10" s="27">
        <v>6</v>
      </c>
      <c r="B10" s="27">
        <v>1881</v>
      </c>
      <c r="C10" s="27">
        <v>3</v>
      </c>
      <c r="D10" s="27">
        <v>3</v>
      </c>
      <c r="E10" s="27">
        <v>4</v>
      </c>
      <c r="F10" s="27">
        <v>3</v>
      </c>
      <c r="G10" s="27">
        <v>4</v>
      </c>
      <c r="H10" s="27">
        <v>5</v>
      </c>
      <c r="I10" s="27">
        <v>4</v>
      </c>
      <c r="J10" s="27">
        <v>3</v>
      </c>
      <c r="K10" s="27">
        <v>3</v>
      </c>
      <c r="L10" s="27"/>
      <c r="M10" s="27"/>
      <c r="N10" s="27"/>
      <c r="O10" s="173"/>
      <c r="P10" s="578"/>
      <c r="Q10" s="27"/>
      <c r="R10" s="27"/>
      <c r="S10" s="577"/>
      <c r="T10" s="600">
        <f>SUM(C10:K10)/9</f>
        <v>3.5555555555555554</v>
      </c>
      <c r="U10" s="27"/>
      <c r="V10" s="27">
        <v>128</v>
      </c>
      <c r="W10" s="27"/>
      <c r="X10" s="27">
        <v>128</v>
      </c>
    </row>
    <row r="11" spans="1:24" s="10" customFormat="1" ht="11.25">
      <c r="A11" s="27">
        <v>7</v>
      </c>
      <c r="B11" s="27">
        <v>1636</v>
      </c>
      <c r="C11" s="27">
        <v>3</v>
      </c>
      <c r="D11" s="27">
        <v>3</v>
      </c>
      <c r="E11" s="27">
        <v>4</v>
      </c>
      <c r="F11" s="27">
        <v>3</v>
      </c>
      <c r="G11" s="27">
        <v>5</v>
      </c>
      <c r="H11" s="27">
        <v>4</v>
      </c>
      <c r="I11" s="27">
        <v>4</v>
      </c>
      <c r="J11" s="27">
        <v>3</v>
      </c>
      <c r="K11" s="27">
        <v>4</v>
      </c>
      <c r="L11" s="27"/>
      <c r="M11" s="27"/>
      <c r="N11" s="27"/>
      <c r="O11" s="173"/>
      <c r="P11" s="578"/>
      <c r="Q11" s="27"/>
      <c r="R11" s="27"/>
      <c r="S11" s="577"/>
      <c r="T11" s="600">
        <f>SUM(C11:K11)/9</f>
        <v>3.6666666666666665</v>
      </c>
      <c r="U11" s="27"/>
      <c r="V11" s="27">
        <v>80</v>
      </c>
      <c r="W11" s="27">
        <v>22</v>
      </c>
      <c r="X11" s="27">
        <v>58</v>
      </c>
    </row>
    <row r="12" spans="1:24" s="10" customFormat="1" ht="11.25">
      <c r="A12" s="27">
        <v>8</v>
      </c>
      <c r="B12" s="27">
        <v>1684</v>
      </c>
      <c r="C12" s="553">
        <v>2</v>
      </c>
      <c r="D12" s="553">
        <v>2</v>
      </c>
      <c r="E12" s="27">
        <v>3</v>
      </c>
      <c r="F12" s="27">
        <v>3</v>
      </c>
      <c r="G12" s="27">
        <v>4</v>
      </c>
      <c r="H12" s="27">
        <v>4</v>
      </c>
      <c r="I12" s="27">
        <v>4</v>
      </c>
      <c r="J12" s="27">
        <v>3</v>
      </c>
      <c r="K12" s="27">
        <v>4</v>
      </c>
      <c r="L12" s="27"/>
      <c r="M12" s="27"/>
      <c r="N12" s="27"/>
      <c r="O12" s="173"/>
      <c r="P12" s="578"/>
      <c r="Q12" s="27"/>
      <c r="R12" s="27"/>
      <c r="S12" s="577"/>
      <c r="T12" s="600">
        <f>SUM(C12:K12)/9</f>
        <v>3.2222222222222223</v>
      </c>
      <c r="U12" s="27"/>
      <c r="V12" s="27">
        <v>122</v>
      </c>
      <c r="W12" s="27"/>
      <c r="X12" s="27">
        <v>122</v>
      </c>
    </row>
    <row r="13" spans="1:24" s="10" customFormat="1" ht="11.25">
      <c r="A13" s="27">
        <v>9</v>
      </c>
      <c r="B13" s="27">
        <v>1984</v>
      </c>
      <c r="C13" s="27">
        <v>3</v>
      </c>
      <c r="D13" s="27">
        <v>3</v>
      </c>
      <c r="E13" s="27">
        <v>4</v>
      </c>
      <c r="F13" s="27">
        <v>3</v>
      </c>
      <c r="G13" s="27">
        <v>4</v>
      </c>
      <c r="H13" s="27">
        <v>5</v>
      </c>
      <c r="I13" s="27">
        <v>3</v>
      </c>
      <c r="J13" s="27">
        <v>4</v>
      </c>
      <c r="K13" s="27">
        <v>3</v>
      </c>
      <c r="L13" s="27"/>
      <c r="M13" s="27"/>
      <c r="N13" s="27"/>
      <c r="O13" s="173"/>
      <c r="P13" s="578"/>
      <c r="Q13" s="27"/>
      <c r="R13" s="27"/>
      <c r="S13" s="577"/>
      <c r="T13" s="600">
        <f>SUM(C13:K13)/9</f>
        <v>3.5555555555555554</v>
      </c>
      <c r="U13" s="27"/>
      <c r="V13" s="27">
        <v>92</v>
      </c>
      <c r="W13" s="27"/>
      <c r="X13" s="27">
        <v>92</v>
      </c>
    </row>
    <row r="14" spans="1:24" s="10" customFormat="1" ht="11.25">
      <c r="A14" s="27">
        <v>10</v>
      </c>
      <c r="B14" s="27">
        <v>2523</v>
      </c>
      <c r="C14" s="27">
        <v>4</v>
      </c>
      <c r="D14" s="27">
        <v>3</v>
      </c>
      <c r="E14" s="27">
        <v>4</v>
      </c>
      <c r="F14" s="27">
        <v>3</v>
      </c>
      <c r="G14" s="27">
        <v>3</v>
      </c>
      <c r="H14" s="27">
        <v>4</v>
      </c>
      <c r="I14" s="27">
        <v>4</v>
      </c>
      <c r="J14" s="27">
        <v>5</v>
      </c>
      <c r="K14" s="27">
        <v>4</v>
      </c>
      <c r="L14" s="27"/>
      <c r="M14" s="27"/>
      <c r="N14" s="27"/>
      <c r="O14" s="173"/>
      <c r="P14" s="578"/>
      <c r="Q14" s="27"/>
      <c r="R14" s="27"/>
      <c r="S14" s="577"/>
      <c r="T14" s="600">
        <f>SUM(C14:K14)/9</f>
        <v>3.7777777777777777</v>
      </c>
      <c r="U14" s="27"/>
      <c r="V14" s="27">
        <v>47</v>
      </c>
      <c r="W14" s="27"/>
      <c r="X14" s="27">
        <v>47</v>
      </c>
    </row>
    <row r="15" spans="1:24" s="10" customFormat="1" ht="11.25">
      <c r="A15" s="27">
        <v>11</v>
      </c>
      <c r="B15" s="27">
        <v>1888</v>
      </c>
      <c r="C15" s="553">
        <v>2</v>
      </c>
      <c r="D15" s="553">
        <v>2</v>
      </c>
      <c r="E15" s="553">
        <v>2</v>
      </c>
      <c r="F15" s="27">
        <v>3</v>
      </c>
      <c r="G15" s="27">
        <v>4</v>
      </c>
      <c r="H15" s="27">
        <v>4</v>
      </c>
      <c r="I15" s="27">
        <v>3</v>
      </c>
      <c r="J15" s="27">
        <v>3</v>
      </c>
      <c r="K15" s="27">
        <v>3</v>
      </c>
      <c r="L15" s="27"/>
      <c r="M15" s="27"/>
      <c r="N15" s="27"/>
      <c r="O15" s="173"/>
      <c r="P15" s="578"/>
      <c r="Q15" s="27"/>
      <c r="R15" s="27"/>
      <c r="S15" s="577"/>
      <c r="T15" s="600">
        <f>SUM(C15:K15)/9</f>
        <v>2.888888888888889</v>
      </c>
      <c r="U15" s="27"/>
      <c r="V15" s="27">
        <v>136</v>
      </c>
      <c r="W15" s="27"/>
      <c r="X15" s="27">
        <v>136</v>
      </c>
    </row>
    <row r="16" spans="1:24" s="10" customFormat="1" ht="11.25">
      <c r="A16" s="27">
        <v>12</v>
      </c>
      <c r="B16" s="27">
        <v>1621</v>
      </c>
      <c r="C16" s="27">
        <v>4</v>
      </c>
      <c r="D16" s="27">
        <v>4</v>
      </c>
      <c r="E16" s="27">
        <v>4</v>
      </c>
      <c r="F16" s="27">
        <v>4</v>
      </c>
      <c r="G16" s="27">
        <v>5</v>
      </c>
      <c r="H16" s="27">
        <v>4</v>
      </c>
      <c r="I16" s="27">
        <v>5</v>
      </c>
      <c r="J16" s="27">
        <v>5</v>
      </c>
      <c r="K16" s="27">
        <v>5</v>
      </c>
      <c r="L16" s="27"/>
      <c r="M16" s="27"/>
      <c r="N16" s="27"/>
      <c r="O16" s="173"/>
      <c r="P16" s="578"/>
      <c r="Q16" s="27"/>
      <c r="R16" s="27"/>
      <c r="S16" s="577"/>
      <c r="T16" s="600">
        <f>SUM(C16:K16)/9</f>
        <v>4.444444444444445</v>
      </c>
      <c r="U16" s="27"/>
      <c r="V16" s="27">
        <v>40</v>
      </c>
      <c r="W16" s="27"/>
      <c r="X16" s="27">
        <v>40</v>
      </c>
    </row>
    <row r="17" spans="1:24" s="10" customFormat="1" ht="11.25">
      <c r="A17" s="27">
        <v>13</v>
      </c>
      <c r="B17" s="27">
        <v>1971</v>
      </c>
      <c r="C17" s="27">
        <v>3</v>
      </c>
      <c r="D17" s="27">
        <v>3</v>
      </c>
      <c r="E17" s="27">
        <v>3</v>
      </c>
      <c r="F17" s="27">
        <v>3</v>
      </c>
      <c r="G17" s="27">
        <v>3</v>
      </c>
      <c r="H17" s="27">
        <v>3</v>
      </c>
      <c r="I17" s="27">
        <v>3</v>
      </c>
      <c r="J17" s="553">
        <v>2</v>
      </c>
      <c r="K17" s="27">
        <v>3</v>
      </c>
      <c r="L17" s="27"/>
      <c r="M17" s="27"/>
      <c r="N17" s="27"/>
      <c r="O17" s="173"/>
      <c r="P17" s="578"/>
      <c r="Q17" s="27"/>
      <c r="R17" s="27"/>
      <c r="S17" s="577"/>
      <c r="T17" s="600">
        <f>SUM(C17:K17)/9</f>
        <v>2.888888888888889</v>
      </c>
      <c r="U17" s="27"/>
      <c r="V17" s="27">
        <v>166</v>
      </c>
      <c r="W17" s="27">
        <v>52</v>
      </c>
      <c r="X17" s="27">
        <v>114</v>
      </c>
    </row>
    <row r="18" spans="1:24" s="10" customFormat="1" ht="11.25">
      <c r="A18" s="27">
        <v>14</v>
      </c>
      <c r="B18" s="27">
        <v>1659</v>
      </c>
      <c r="C18" s="27">
        <v>4</v>
      </c>
      <c r="D18" s="27">
        <v>3</v>
      </c>
      <c r="E18" s="27">
        <v>4</v>
      </c>
      <c r="F18" s="27">
        <v>5</v>
      </c>
      <c r="G18" s="27">
        <v>5</v>
      </c>
      <c r="H18" s="27">
        <v>4</v>
      </c>
      <c r="I18" s="27">
        <v>3</v>
      </c>
      <c r="J18" s="27">
        <v>4</v>
      </c>
      <c r="K18" s="27">
        <v>3</v>
      </c>
      <c r="L18" s="27"/>
      <c r="M18" s="27"/>
      <c r="N18" s="27"/>
      <c r="O18" s="173"/>
      <c r="P18" s="578"/>
      <c r="Q18" s="27"/>
      <c r="R18" s="27"/>
      <c r="S18" s="577"/>
      <c r="T18" s="600">
        <f>SUM(C18:K18)/9</f>
        <v>3.888888888888889</v>
      </c>
      <c r="U18" s="27"/>
      <c r="V18" s="27">
        <v>100</v>
      </c>
      <c r="W18" s="27"/>
      <c r="X18" s="27">
        <v>100</v>
      </c>
    </row>
    <row r="19" spans="1:24" s="10" customFormat="1" ht="11.25">
      <c r="A19" s="27">
        <v>15</v>
      </c>
      <c r="B19" s="27">
        <v>1664</v>
      </c>
      <c r="C19" s="27">
        <v>3</v>
      </c>
      <c r="D19" s="27">
        <v>3</v>
      </c>
      <c r="E19" s="27">
        <v>4</v>
      </c>
      <c r="F19" s="27">
        <v>3</v>
      </c>
      <c r="G19" s="27">
        <v>3</v>
      </c>
      <c r="H19" s="27">
        <v>4</v>
      </c>
      <c r="I19" s="27">
        <v>3</v>
      </c>
      <c r="J19" s="27">
        <v>4</v>
      </c>
      <c r="K19" s="27">
        <v>4</v>
      </c>
      <c r="L19" s="27"/>
      <c r="M19" s="27"/>
      <c r="N19" s="27"/>
      <c r="O19" s="173"/>
      <c r="P19" s="578"/>
      <c r="Q19" s="27"/>
      <c r="R19" s="27"/>
      <c r="S19" s="577"/>
      <c r="T19" s="600">
        <f>SUM(C19:K19)/9</f>
        <v>3.4444444444444446</v>
      </c>
      <c r="U19" s="27"/>
      <c r="V19" s="27">
        <v>82</v>
      </c>
      <c r="W19" s="27"/>
      <c r="X19" s="27">
        <v>82</v>
      </c>
    </row>
    <row r="20" spans="1:24" s="10" customFormat="1" ht="11.25">
      <c r="A20" s="27">
        <v>16</v>
      </c>
      <c r="B20" s="27">
        <v>1913</v>
      </c>
      <c r="C20" s="553">
        <v>2</v>
      </c>
      <c r="D20" s="27">
        <v>3</v>
      </c>
      <c r="E20" s="553">
        <v>2</v>
      </c>
      <c r="F20" s="27">
        <v>3</v>
      </c>
      <c r="G20" s="27">
        <v>3</v>
      </c>
      <c r="H20" s="27">
        <v>4</v>
      </c>
      <c r="I20" s="27">
        <v>3</v>
      </c>
      <c r="J20" s="27">
        <v>3</v>
      </c>
      <c r="K20" s="27">
        <v>4</v>
      </c>
      <c r="L20" s="27"/>
      <c r="M20" s="27"/>
      <c r="N20" s="27"/>
      <c r="O20" s="173"/>
      <c r="P20" s="578"/>
      <c r="Q20" s="27"/>
      <c r="R20" s="27"/>
      <c r="S20" s="577"/>
      <c r="T20" s="600">
        <f>SUM(C20:K20)/9</f>
        <v>3</v>
      </c>
      <c r="U20" s="27"/>
      <c r="V20" s="27">
        <v>76</v>
      </c>
      <c r="W20" s="27"/>
      <c r="X20" s="27">
        <v>76</v>
      </c>
    </row>
    <row r="21" spans="1:24" s="10" customFormat="1" ht="11.25">
      <c r="A21" s="27">
        <v>17</v>
      </c>
      <c r="B21" s="27">
        <v>1520</v>
      </c>
      <c r="C21" s="27">
        <v>3</v>
      </c>
      <c r="D21" s="27">
        <v>3</v>
      </c>
      <c r="E21" s="27">
        <v>3</v>
      </c>
      <c r="F21" s="27">
        <v>4</v>
      </c>
      <c r="G21" s="27">
        <v>3</v>
      </c>
      <c r="H21" s="27">
        <v>4</v>
      </c>
      <c r="I21" s="27">
        <v>4</v>
      </c>
      <c r="J21" s="27">
        <v>3</v>
      </c>
      <c r="K21" s="27">
        <v>4</v>
      </c>
      <c r="L21" s="27"/>
      <c r="M21" s="27"/>
      <c r="N21" s="27"/>
      <c r="O21" s="173"/>
      <c r="P21" s="578"/>
      <c r="Q21" s="27"/>
      <c r="R21" s="27"/>
      <c r="S21" s="577"/>
      <c r="T21" s="600">
        <f>SUM(C21:K21)/9</f>
        <v>3.4444444444444446</v>
      </c>
      <c r="U21" s="27"/>
      <c r="V21" s="27">
        <v>119</v>
      </c>
      <c r="W21" s="27"/>
      <c r="X21" s="27">
        <v>119</v>
      </c>
    </row>
    <row r="22" spans="1:24" s="10" customFormat="1" ht="11.25">
      <c r="A22" s="27">
        <v>18</v>
      </c>
      <c r="B22" s="27">
        <v>2140</v>
      </c>
      <c r="C22" s="27">
        <v>3</v>
      </c>
      <c r="D22" s="27">
        <v>3</v>
      </c>
      <c r="E22" s="27">
        <v>4</v>
      </c>
      <c r="F22" s="27">
        <v>4</v>
      </c>
      <c r="G22" s="27">
        <v>4</v>
      </c>
      <c r="H22" s="27">
        <v>4</v>
      </c>
      <c r="I22" s="27">
        <v>4</v>
      </c>
      <c r="J22" s="27">
        <v>5</v>
      </c>
      <c r="K22" s="27">
        <v>3</v>
      </c>
      <c r="L22" s="27"/>
      <c r="M22" s="27"/>
      <c r="N22" s="27"/>
      <c r="O22" s="173"/>
      <c r="P22" s="578"/>
      <c r="Q22" s="27"/>
      <c r="R22" s="27"/>
      <c r="S22" s="577"/>
      <c r="T22" s="600">
        <f>SUM(C22:K22)/9</f>
        <v>3.7777777777777777</v>
      </c>
      <c r="U22" s="27"/>
      <c r="V22" s="27">
        <v>54</v>
      </c>
      <c r="W22" s="27"/>
      <c r="X22" s="27">
        <v>54</v>
      </c>
    </row>
    <row r="23" spans="1:24" s="10" customFormat="1" ht="11.25">
      <c r="A23" s="27">
        <v>19</v>
      </c>
      <c r="B23" s="27">
        <v>1687</v>
      </c>
      <c r="C23" s="27">
        <v>3</v>
      </c>
      <c r="D23" s="27">
        <v>3</v>
      </c>
      <c r="E23" s="27">
        <v>3</v>
      </c>
      <c r="F23" s="27">
        <v>3</v>
      </c>
      <c r="G23" s="27">
        <v>4</v>
      </c>
      <c r="H23" s="27">
        <v>4</v>
      </c>
      <c r="I23" s="27">
        <v>3</v>
      </c>
      <c r="J23" s="27">
        <v>4</v>
      </c>
      <c r="K23" s="27">
        <v>4</v>
      </c>
      <c r="L23" s="27"/>
      <c r="M23" s="27"/>
      <c r="N23" s="27"/>
      <c r="O23" s="173"/>
      <c r="P23" s="578"/>
      <c r="Q23" s="27"/>
      <c r="R23" s="27"/>
      <c r="S23" s="577"/>
      <c r="T23" s="600">
        <f>SUM(C23:K23)/9</f>
        <v>3.4444444444444446</v>
      </c>
      <c r="U23" s="27"/>
      <c r="V23" s="27">
        <v>171</v>
      </c>
      <c r="W23" s="27">
        <v>92</v>
      </c>
      <c r="X23" s="27">
        <v>79</v>
      </c>
    </row>
    <row r="24" spans="1:24" s="10" customFormat="1" ht="11.25">
      <c r="A24" s="27">
        <v>20</v>
      </c>
      <c r="B24" s="27">
        <v>1945</v>
      </c>
      <c r="C24" s="27">
        <v>4</v>
      </c>
      <c r="D24" s="27">
        <v>3</v>
      </c>
      <c r="E24" s="27">
        <v>4</v>
      </c>
      <c r="F24" s="27">
        <v>3</v>
      </c>
      <c r="G24" s="27">
        <v>4</v>
      </c>
      <c r="H24" s="27">
        <v>5</v>
      </c>
      <c r="I24" s="27">
        <v>4</v>
      </c>
      <c r="J24" s="27">
        <v>4</v>
      </c>
      <c r="K24" s="27">
        <v>3</v>
      </c>
      <c r="L24" s="27"/>
      <c r="M24" s="27"/>
      <c r="N24" s="27"/>
      <c r="O24" s="573"/>
      <c r="P24" s="578"/>
      <c r="Q24" s="27"/>
      <c r="R24" s="27"/>
      <c r="S24" s="577"/>
      <c r="T24" s="600">
        <f>SUM(C24:K24)/9</f>
        <v>3.7777777777777777</v>
      </c>
      <c r="U24" s="27"/>
      <c r="V24" s="27">
        <v>110</v>
      </c>
      <c r="W24" s="27"/>
      <c r="X24" s="27">
        <v>110</v>
      </c>
    </row>
    <row r="25" spans="1:24" s="10" customFormat="1" ht="11.25">
      <c r="A25" s="27">
        <v>21</v>
      </c>
      <c r="B25" s="27">
        <v>1703</v>
      </c>
      <c r="C25" s="553">
        <v>2</v>
      </c>
      <c r="D25" s="553">
        <v>2</v>
      </c>
      <c r="E25" s="27">
        <v>3</v>
      </c>
      <c r="F25" s="27">
        <v>3</v>
      </c>
      <c r="G25" s="27">
        <v>3</v>
      </c>
      <c r="H25" s="27">
        <v>4</v>
      </c>
      <c r="I25" s="27">
        <v>3</v>
      </c>
      <c r="J25" s="27">
        <v>3</v>
      </c>
      <c r="K25" s="27">
        <v>4</v>
      </c>
      <c r="L25" s="27"/>
      <c r="M25" s="27"/>
      <c r="N25" s="27"/>
      <c r="O25" s="173"/>
      <c r="P25" s="578"/>
      <c r="Q25" s="27"/>
      <c r="R25" s="27"/>
      <c r="S25" s="577"/>
      <c r="T25" s="600">
        <f>SUM(C25:K25)/9</f>
        <v>3</v>
      </c>
      <c r="U25" s="27"/>
      <c r="V25" s="27">
        <v>98</v>
      </c>
      <c r="W25" s="27"/>
      <c r="X25" s="27">
        <v>98</v>
      </c>
    </row>
    <row r="26" spans="1:24" s="10" customFormat="1" ht="11.25">
      <c r="A26" s="27">
        <v>22</v>
      </c>
      <c r="B26" s="27">
        <v>1480</v>
      </c>
      <c r="C26" s="27">
        <v>3</v>
      </c>
      <c r="D26" s="27">
        <v>4</v>
      </c>
      <c r="E26" s="27">
        <v>3</v>
      </c>
      <c r="F26" s="27">
        <v>3</v>
      </c>
      <c r="G26" s="27">
        <v>3</v>
      </c>
      <c r="H26" s="27">
        <v>4</v>
      </c>
      <c r="I26" s="27">
        <v>4</v>
      </c>
      <c r="J26" s="27">
        <v>3</v>
      </c>
      <c r="K26" s="27">
        <v>4</v>
      </c>
      <c r="L26" s="27"/>
      <c r="M26" s="27"/>
      <c r="N26" s="27"/>
      <c r="O26" s="173"/>
      <c r="P26" s="578"/>
      <c r="Q26" s="27"/>
      <c r="R26" s="27"/>
      <c r="S26" s="577"/>
      <c r="T26" s="600">
        <f>SUM(C26:K26)/9</f>
        <v>3.4444444444444446</v>
      </c>
      <c r="U26" s="27"/>
      <c r="V26" s="27">
        <v>126</v>
      </c>
      <c r="W26" s="27"/>
      <c r="X26" s="27">
        <v>126</v>
      </c>
    </row>
    <row r="27" spans="1:24" s="10" customFormat="1" ht="11.25">
      <c r="A27" s="27">
        <v>23</v>
      </c>
      <c r="B27" s="27">
        <v>1565</v>
      </c>
      <c r="C27" s="27">
        <v>3</v>
      </c>
      <c r="D27" s="27">
        <v>3</v>
      </c>
      <c r="E27" s="27">
        <v>4</v>
      </c>
      <c r="F27" s="27">
        <v>4</v>
      </c>
      <c r="G27" s="27">
        <v>5</v>
      </c>
      <c r="H27" s="27">
        <v>5</v>
      </c>
      <c r="I27" s="27">
        <v>4</v>
      </c>
      <c r="J27" s="27">
        <v>4</v>
      </c>
      <c r="K27" s="27">
        <v>4</v>
      </c>
      <c r="L27" s="27"/>
      <c r="M27" s="27"/>
      <c r="N27" s="27"/>
      <c r="O27" s="173"/>
      <c r="P27" s="578"/>
      <c r="Q27" s="27"/>
      <c r="R27" s="27"/>
      <c r="S27" s="577"/>
      <c r="T27" s="600">
        <f>SUM(C27:K27)/9</f>
        <v>4</v>
      </c>
      <c r="U27" s="27"/>
      <c r="V27" s="27">
        <v>66</v>
      </c>
      <c r="W27" s="27">
        <v>16</v>
      </c>
      <c r="X27" s="27">
        <v>50</v>
      </c>
    </row>
    <row r="28" spans="1:24" s="10" customFormat="1" ht="11.25">
      <c r="A28" s="27">
        <v>24</v>
      </c>
      <c r="B28" s="27">
        <v>1985</v>
      </c>
      <c r="C28" s="27">
        <v>3</v>
      </c>
      <c r="D28" s="27">
        <v>3</v>
      </c>
      <c r="E28" s="27">
        <v>3</v>
      </c>
      <c r="F28" s="27">
        <v>3</v>
      </c>
      <c r="G28" s="27">
        <v>3</v>
      </c>
      <c r="H28" s="27">
        <v>3</v>
      </c>
      <c r="I28" s="27">
        <v>3</v>
      </c>
      <c r="J28" s="554">
        <v>2</v>
      </c>
      <c r="K28" s="27">
        <v>4</v>
      </c>
      <c r="L28" s="27"/>
      <c r="M28" s="27"/>
      <c r="N28" s="27"/>
      <c r="O28" s="173"/>
      <c r="P28" s="578"/>
      <c r="Q28" s="27"/>
      <c r="R28" s="27"/>
      <c r="S28" s="577"/>
      <c r="T28" s="600">
        <f>SUM(C28:K28)/9</f>
        <v>3</v>
      </c>
      <c r="U28" s="27"/>
      <c r="V28" s="27">
        <v>170</v>
      </c>
      <c r="W28" s="27">
        <v>44</v>
      </c>
      <c r="X28" s="27">
        <v>126</v>
      </c>
    </row>
    <row r="29" spans="1:24" s="10" customFormat="1" ht="12" thickBot="1">
      <c r="A29" s="546">
        <v>25</v>
      </c>
      <c r="B29" s="546">
        <v>2108</v>
      </c>
      <c r="C29" s="574">
        <v>2</v>
      </c>
      <c r="D29" s="574">
        <v>2</v>
      </c>
      <c r="E29" s="574">
        <v>2</v>
      </c>
      <c r="F29" s="574">
        <v>2</v>
      </c>
      <c r="G29" s="574">
        <v>2</v>
      </c>
      <c r="H29" s="548" t="s">
        <v>379</v>
      </c>
      <c r="I29" s="574">
        <v>2</v>
      </c>
      <c r="J29" s="548" t="s">
        <v>379</v>
      </c>
      <c r="K29" s="546">
        <v>3</v>
      </c>
      <c r="L29" s="546"/>
      <c r="M29" s="546"/>
      <c r="N29" s="546"/>
      <c r="O29" s="573"/>
      <c r="P29" s="572"/>
      <c r="Q29" s="546"/>
      <c r="R29" s="546"/>
      <c r="S29" s="571"/>
      <c r="T29" s="599">
        <f>SUM(C29:K29)/9</f>
        <v>1.6666666666666667</v>
      </c>
      <c r="U29" s="546"/>
      <c r="V29" s="546">
        <v>288</v>
      </c>
      <c r="W29" s="546"/>
      <c r="X29" s="546">
        <v>288</v>
      </c>
    </row>
    <row r="30" spans="1:24" s="10" customFormat="1" ht="12" thickBot="1">
      <c r="A30" s="535"/>
      <c r="B30" s="568" t="s">
        <v>60</v>
      </c>
      <c r="C30" s="532"/>
      <c r="D30" s="532"/>
      <c r="E30" s="532"/>
      <c r="F30" s="532"/>
      <c r="G30" s="532"/>
      <c r="H30" s="532"/>
      <c r="I30" s="532"/>
      <c r="J30" s="532"/>
      <c r="K30" s="532"/>
      <c r="L30" s="532"/>
      <c r="M30" s="532"/>
      <c r="N30" s="532"/>
      <c r="O30" s="536"/>
      <c r="P30" s="535"/>
      <c r="Q30" s="532"/>
      <c r="R30" s="532"/>
      <c r="S30" s="531"/>
      <c r="T30" s="597">
        <f>SUM(T5:T29)</f>
        <v>79.88888888888887</v>
      </c>
      <c r="U30" s="532"/>
      <c r="V30" s="532">
        <f>SUM(V5:V29)</f>
        <v>3252</v>
      </c>
      <c r="W30" s="532">
        <f>SUM(W5:W29)</f>
        <v>226</v>
      </c>
      <c r="X30" s="531">
        <f>SUM(X5:X29)</f>
        <v>3026</v>
      </c>
    </row>
    <row r="31" spans="1:24" ht="11.25" customHeight="1" thickBot="1">
      <c r="A31" s="1"/>
      <c r="X31" s="530">
        <v>488</v>
      </c>
    </row>
    <row r="32" spans="1:24" ht="11.25" customHeight="1">
      <c r="A32" s="5"/>
      <c r="B32" s="529" t="s">
        <v>463</v>
      </c>
      <c r="C32" t="s">
        <v>462</v>
      </c>
      <c r="G32" s="10"/>
      <c r="J32" s="528" t="s">
        <v>461</v>
      </c>
      <c r="K32" s="528"/>
      <c r="L32" s="528"/>
      <c r="M32" s="528"/>
      <c r="N32" s="528"/>
      <c r="O32" s="528"/>
      <c r="P32" s="528"/>
      <c r="Q32" s="528"/>
      <c r="R32" s="528" t="s">
        <v>460</v>
      </c>
      <c r="S32" s="528"/>
      <c r="T32" s="528"/>
      <c r="U32" s="528"/>
      <c r="V32" s="528"/>
      <c r="W32" s="528"/>
      <c r="X32" s="25"/>
    </row>
    <row r="33" spans="1:24" ht="15.75" customHeight="1">
      <c r="A33" s="1"/>
      <c r="B33" s="527" t="s">
        <v>449</v>
      </c>
      <c r="C33" s="527"/>
      <c r="E33" s="528" t="s">
        <v>459</v>
      </c>
      <c r="F33" s="528"/>
      <c r="G33" s="528"/>
      <c r="H33" s="528"/>
      <c r="I33" s="528"/>
      <c r="J33" s="528"/>
      <c r="K33" s="528"/>
      <c r="L33" s="528"/>
      <c r="M33" s="528"/>
      <c r="N33" s="528"/>
      <c r="O33" s="528" t="s">
        <v>458</v>
      </c>
      <c r="P33" s="528"/>
      <c r="Q33" s="528"/>
      <c r="R33" s="528"/>
      <c r="S33" s="528"/>
      <c r="T33" s="528"/>
      <c r="U33" s="528"/>
      <c r="V33" s="528"/>
      <c r="W33" s="528"/>
      <c r="X33" s="25"/>
    </row>
    <row r="34" spans="1:24" ht="14.25" customHeight="1">
      <c r="A34" s="1"/>
      <c r="B34" s="441"/>
      <c r="C34" s="527"/>
      <c r="D34" s="527"/>
      <c r="E34" s="527"/>
      <c r="F34" s="527"/>
      <c r="G34" t="s">
        <v>457</v>
      </c>
      <c r="X34" s="25"/>
    </row>
    <row r="35" spans="1:24" ht="8.25" customHeight="1">
      <c r="A35" s="1"/>
      <c r="X35" s="25"/>
    </row>
    <row r="36" spans="1:24" ht="11.25" customHeight="1">
      <c r="A36" s="3"/>
      <c r="B36" s="4" t="s">
        <v>368</v>
      </c>
      <c r="C36" s="4"/>
      <c r="D36" s="4"/>
      <c r="E36" s="472" t="s">
        <v>367</v>
      </c>
      <c r="F36" s="472"/>
      <c r="G36" s="472"/>
      <c r="H36" s="472"/>
      <c r="I36" s="472"/>
      <c r="J36" s="472"/>
      <c r="K36" s="472"/>
      <c r="L36" s="472"/>
      <c r="M36" s="472"/>
      <c r="N36" s="4"/>
      <c r="O36" s="4"/>
      <c r="P36" s="472" t="s">
        <v>366</v>
      </c>
      <c r="Q36" s="472"/>
      <c r="R36" s="472"/>
      <c r="S36" s="472"/>
      <c r="T36" s="472"/>
      <c r="U36" s="472"/>
      <c r="V36" s="472"/>
      <c r="W36" s="472"/>
      <c r="X36" s="526"/>
    </row>
  </sheetData>
  <sheetProtection/>
  <mergeCells count="19">
    <mergeCell ref="B34:F34"/>
    <mergeCell ref="E36:M36"/>
    <mergeCell ref="P36:W36"/>
    <mergeCell ref="X3:X4"/>
    <mergeCell ref="J32:Q32"/>
    <mergeCell ref="R32:W32"/>
    <mergeCell ref="B33:C33"/>
    <mergeCell ref="E33:N33"/>
    <mergeCell ref="O33:W33"/>
    <mergeCell ref="A1:X1"/>
    <mergeCell ref="A2:X2"/>
    <mergeCell ref="A3:A4"/>
    <mergeCell ref="B3:B4"/>
    <mergeCell ref="C3:O3"/>
    <mergeCell ref="P3:S3"/>
    <mergeCell ref="T3:T4"/>
    <mergeCell ref="U3:U4"/>
    <mergeCell ref="V3:V4"/>
    <mergeCell ref="W3:W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A32" sqref="AA32"/>
    </sheetView>
  </sheetViews>
  <sheetFormatPr defaultColWidth="9.00390625" defaultRowHeight="12.75"/>
  <cols>
    <col min="1" max="1" width="2.75390625" style="0" customWidth="1"/>
    <col min="2" max="2" width="31.625" style="0" customWidth="1"/>
    <col min="3" max="3" width="3.625" style="0" customWidth="1"/>
    <col min="4" max="6" width="3.25390625" style="0" customWidth="1"/>
    <col min="7" max="7" width="3.625" style="0" customWidth="1"/>
    <col min="8" max="8" width="3.75390625" style="0" customWidth="1"/>
    <col min="9" max="9" width="3.625" style="0" customWidth="1"/>
    <col min="10" max="10" width="3.375" style="0" customWidth="1"/>
    <col min="11" max="11" width="3.75390625" style="0" customWidth="1"/>
    <col min="12" max="12" width="3.625" style="0" customWidth="1"/>
    <col min="13" max="14" width="3.375" style="0" customWidth="1"/>
    <col min="15" max="17" width="3.625" style="0" customWidth="1"/>
    <col min="18" max="18" width="3.25390625" style="0" customWidth="1"/>
    <col min="19" max="19" width="3.625" style="0" customWidth="1"/>
    <col min="20" max="20" width="6.00390625" style="0" customWidth="1"/>
    <col min="21" max="21" width="7.75390625" style="0" customWidth="1"/>
    <col min="22" max="22" width="5.75390625" style="0" customWidth="1"/>
    <col min="23" max="23" width="5.625" style="0" customWidth="1"/>
    <col min="24" max="24" width="5.75390625" style="0" customWidth="1"/>
  </cols>
  <sheetData>
    <row r="1" spans="1:24" ht="31.5" customHeight="1">
      <c r="A1" s="516" t="s">
        <v>456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8"/>
    </row>
    <row r="2" spans="1:24" ht="13.5" thickBo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8"/>
      <c r="Q2" s="438"/>
      <c r="R2" s="438"/>
      <c r="S2" s="438"/>
      <c r="T2" s="437"/>
      <c r="U2" s="437"/>
      <c r="V2" s="437"/>
      <c r="W2" s="437"/>
      <c r="X2" s="457"/>
    </row>
    <row r="3" spans="1:24" ht="37.5" customHeight="1">
      <c r="A3" s="458" t="s">
        <v>0</v>
      </c>
      <c r="B3" s="460" t="s">
        <v>1</v>
      </c>
      <c r="C3" s="516" t="s">
        <v>7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66" t="s">
        <v>8</v>
      </c>
      <c r="Q3" s="565"/>
      <c r="R3" s="565"/>
      <c r="S3" s="564"/>
      <c r="T3" s="604" t="s">
        <v>5</v>
      </c>
      <c r="U3" s="512" t="s">
        <v>6</v>
      </c>
      <c r="V3" s="510" t="s">
        <v>4</v>
      </c>
      <c r="W3" s="510" t="s">
        <v>3</v>
      </c>
      <c r="X3" s="510" t="s">
        <v>2</v>
      </c>
    </row>
    <row r="4" spans="1:24" ht="111.75" customHeight="1">
      <c r="A4" s="459"/>
      <c r="B4" s="461"/>
      <c r="C4" s="13" t="s">
        <v>113</v>
      </c>
      <c r="D4" s="13" t="s">
        <v>66</v>
      </c>
      <c r="E4" s="13" t="s">
        <v>67</v>
      </c>
      <c r="F4" s="13" t="s">
        <v>114</v>
      </c>
      <c r="G4" s="13" t="s">
        <v>69</v>
      </c>
      <c r="H4" s="13" t="s">
        <v>115</v>
      </c>
      <c r="I4" s="13" t="s">
        <v>71</v>
      </c>
      <c r="J4" s="13" t="s">
        <v>74</v>
      </c>
      <c r="K4" s="13" t="s">
        <v>455</v>
      </c>
      <c r="L4" s="13"/>
      <c r="M4" s="13"/>
      <c r="N4" s="13"/>
      <c r="O4" s="594"/>
      <c r="P4" s="603"/>
      <c r="Q4" s="13"/>
      <c r="R4" s="13"/>
      <c r="S4" s="602"/>
      <c r="T4" s="601"/>
      <c r="U4" s="513"/>
      <c r="V4" s="511"/>
      <c r="W4" s="511"/>
      <c r="X4" s="511"/>
    </row>
    <row r="5" spans="1:24" s="10" customFormat="1" ht="11.25">
      <c r="A5" s="27">
        <v>1</v>
      </c>
      <c r="B5" s="27">
        <v>1361</v>
      </c>
      <c r="C5" s="27">
        <v>4</v>
      </c>
      <c r="D5" s="27">
        <v>4</v>
      </c>
      <c r="E5" s="27">
        <v>4</v>
      </c>
      <c r="F5" s="27">
        <v>4</v>
      </c>
      <c r="G5" s="27">
        <v>5</v>
      </c>
      <c r="H5" s="27">
        <v>5</v>
      </c>
      <c r="I5" s="27">
        <v>5</v>
      </c>
      <c r="J5" s="27">
        <v>4</v>
      </c>
      <c r="K5" s="27">
        <v>5</v>
      </c>
      <c r="L5" s="27"/>
      <c r="M5" s="27"/>
      <c r="N5" s="27"/>
      <c r="O5" s="173"/>
      <c r="P5" s="578"/>
      <c r="Q5" s="27"/>
      <c r="R5" s="27"/>
      <c r="S5" s="577"/>
      <c r="T5" s="600">
        <f>SUM(C5:K5)/9</f>
        <v>4.444444444444445</v>
      </c>
      <c r="U5" s="27"/>
      <c r="V5" s="27">
        <v>71</v>
      </c>
      <c r="W5" s="27"/>
      <c r="X5" s="27">
        <v>71</v>
      </c>
    </row>
    <row r="6" spans="1:25" s="10" customFormat="1" ht="11.25">
      <c r="A6" s="27">
        <v>2</v>
      </c>
      <c r="B6" s="27">
        <v>1379</v>
      </c>
      <c r="C6" s="552">
        <v>3</v>
      </c>
      <c r="D6" s="553">
        <v>2</v>
      </c>
      <c r="E6" s="553">
        <v>2</v>
      </c>
      <c r="F6" s="553">
        <v>2</v>
      </c>
      <c r="G6" s="553">
        <v>2</v>
      </c>
      <c r="H6" s="553">
        <v>2</v>
      </c>
      <c r="I6" s="553">
        <v>2</v>
      </c>
      <c r="J6" s="553">
        <v>2</v>
      </c>
      <c r="K6" s="554" t="s">
        <v>379</v>
      </c>
      <c r="L6" s="27"/>
      <c r="M6" s="27"/>
      <c r="N6" s="27"/>
      <c r="O6" s="173"/>
      <c r="P6" s="578"/>
      <c r="Q6" s="27"/>
      <c r="R6" s="27"/>
      <c r="S6" s="577"/>
      <c r="T6" s="600">
        <f>SUM(C6:K6)/9</f>
        <v>1.8888888888888888</v>
      </c>
      <c r="U6" s="27"/>
      <c r="V6" s="27"/>
      <c r="W6" s="27"/>
      <c r="X6" s="27"/>
      <c r="Y6" s="10" t="s">
        <v>454</v>
      </c>
    </row>
    <row r="7" spans="1:24" s="10" customFormat="1" ht="11.25">
      <c r="A7" s="27">
        <v>3</v>
      </c>
      <c r="B7" s="27">
        <v>2193</v>
      </c>
      <c r="C7" s="553">
        <v>2</v>
      </c>
      <c r="D7" s="553">
        <v>2</v>
      </c>
      <c r="E7" s="553">
        <v>2</v>
      </c>
      <c r="F7" s="553">
        <v>2</v>
      </c>
      <c r="G7" s="27">
        <v>4</v>
      </c>
      <c r="H7" s="27">
        <v>5</v>
      </c>
      <c r="I7" s="27">
        <v>3</v>
      </c>
      <c r="J7" s="553">
        <v>2</v>
      </c>
      <c r="K7" s="553">
        <v>2</v>
      </c>
      <c r="L7" s="27"/>
      <c r="M7" s="27"/>
      <c r="N7" s="27"/>
      <c r="O7" s="173"/>
      <c r="P7" s="578"/>
      <c r="Q7" s="27"/>
      <c r="R7" s="27"/>
      <c r="S7" s="577"/>
      <c r="T7" s="600">
        <f>SUM(C7:K7)/9</f>
        <v>2.6666666666666665</v>
      </c>
      <c r="U7" s="27"/>
      <c r="V7" s="27">
        <v>218</v>
      </c>
      <c r="W7" s="27"/>
      <c r="X7" s="27">
        <v>218</v>
      </c>
    </row>
    <row r="8" spans="1:24" s="10" customFormat="1" ht="11.25">
      <c r="A8" s="27">
        <v>4</v>
      </c>
      <c r="B8" s="27">
        <v>1821</v>
      </c>
      <c r="C8" s="27">
        <v>3</v>
      </c>
      <c r="D8" s="553">
        <v>2</v>
      </c>
      <c r="E8" s="553">
        <v>2</v>
      </c>
      <c r="F8" s="27">
        <v>3</v>
      </c>
      <c r="G8" s="27">
        <v>4</v>
      </c>
      <c r="H8" s="27">
        <v>3</v>
      </c>
      <c r="I8" s="27">
        <v>3</v>
      </c>
      <c r="J8" s="27">
        <v>3</v>
      </c>
      <c r="K8" s="27">
        <v>5</v>
      </c>
      <c r="L8" s="27"/>
      <c r="M8" s="27"/>
      <c r="N8" s="27"/>
      <c r="O8" s="173"/>
      <c r="P8" s="578"/>
      <c r="Q8" s="27"/>
      <c r="R8" s="27"/>
      <c r="S8" s="577"/>
      <c r="T8" s="600">
        <f>SUM(C8:K8)/9</f>
        <v>3.111111111111111</v>
      </c>
      <c r="U8" s="27"/>
      <c r="V8" s="27">
        <v>136</v>
      </c>
      <c r="W8" s="27">
        <v>37</v>
      </c>
      <c r="X8" s="27">
        <v>99</v>
      </c>
    </row>
    <row r="9" spans="1:24" s="10" customFormat="1" ht="11.25">
      <c r="A9" s="27">
        <v>5</v>
      </c>
      <c r="B9" s="27">
        <v>1816</v>
      </c>
      <c r="C9" s="27">
        <v>3</v>
      </c>
      <c r="D9" s="27">
        <v>3</v>
      </c>
      <c r="E9" s="553">
        <v>2</v>
      </c>
      <c r="F9" s="27">
        <v>4</v>
      </c>
      <c r="G9" s="27">
        <v>4</v>
      </c>
      <c r="H9" s="27">
        <v>4</v>
      </c>
      <c r="I9" s="27">
        <v>3</v>
      </c>
      <c r="J9" s="27">
        <v>3</v>
      </c>
      <c r="K9" s="27">
        <v>4</v>
      </c>
      <c r="L9" s="27"/>
      <c r="M9" s="27"/>
      <c r="N9" s="27"/>
      <c r="O9" s="173"/>
      <c r="P9" s="578"/>
      <c r="Q9" s="27"/>
      <c r="R9" s="27"/>
      <c r="S9" s="577"/>
      <c r="T9" s="600">
        <f>SUM(C9:K9)/9</f>
        <v>3.3333333333333335</v>
      </c>
      <c r="U9" s="27"/>
      <c r="V9" s="27">
        <v>78</v>
      </c>
      <c r="W9" s="27"/>
      <c r="X9" s="27">
        <v>78</v>
      </c>
    </row>
    <row r="10" spans="1:24" s="10" customFormat="1" ht="11.25">
      <c r="A10" s="27">
        <v>6</v>
      </c>
      <c r="B10" s="27">
        <v>1905</v>
      </c>
      <c r="C10" s="27">
        <v>3</v>
      </c>
      <c r="D10" s="27">
        <v>3</v>
      </c>
      <c r="E10" s="553">
        <v>2</v>
      </c>
      <c r="F10" s="27">
        <v>3</v>
      </c>
      <c r="G10" s="27">
        <v>4</v>
      </c>
      <c r="H10" s="27">
        <v>4</v>
      </c>
      <c r="I10" s="27">
        <v>3</v>
      </c>
      <c r="J10" s="27">
        <v>3</v>
      </c>
      <c r="K10" s="27">
        <v>4</v>
      </c>
      <c r="L10" s="27"/>
      <c r="M10" s="27"/>
      <c r="N10" s="27"/>
      <c r="O10" s="173"/>
      <c r="P10" s="578"/>
      <c r="Q10" s="27"/>
      <c r="R10" s="27"/>
      <c r="S10" s="577"/>
      <c r="T10" s="600">
        <f>SUM(C10:K10)/9</f>
        <v>3.2222222222222223</v>
      </c>
      <c r="U10" s="27"/>
      <c r="V10" s="27">
        <v>102</v>
      </c>
      <c r="W10" s="27">
        <v>42</v>
      </c>
      <c r="X10" s="27">
        <v>60</v>
      </c>
    </row>
    <row r="11" spans="1:24" s="10" customFormat="1" ht="11.25">
      <c r="A11" s="27">
        <v>7</v>
      </c>
      <c r="B11" s="27">
        <v>2071</v>
      </c>
      <c r="C11" s="27">
        <v>3</v>
      </c>
      <c r="D11" s="27">
        <v>3</v>
      </c>
      <c r="E11" s="553">
        <v>2</v>
      </c>
      <c r="F11" s="27">
        <v>3</v>
      </c>
      <c r="G11" s="27">
        <v>3</v>
      </c>
      <c r="H11" s="27">
        <v>4</v>
      </c>
      <c r="I11" s="27">
        <v>3</v>
      </c>
      <c r="J11" s="27">
        <v>3</v>
      </c>
      <c r="K11" s="27">
        <v>3</v>
      </c>
      <c r="L11" s="27"/>
      <c r="M11" s="27"/>
      <c r="N11" s="27"/>
      <c r="O11" s="173"/>
      <c r="P11" s="578"/>
      <c r="Q11" s="27"/>
      <c r="R11" s="27"/>
      <c r="S11" s="577"/>
      <c r="T11" s="600">
        <f>SUM(C11:K11)/9</f>
        <v>3</v>
      </c>
      <c r="U11" s="27"/>
      <c r="V11" s="27">
        <v>117</v>
      </c>
      <c r="W11" s="27">
        <v>8</v>
      </c>
      <c r="X11" s="27">
        <v>109</v>
      </c>
    </row>
    <row r="12" spans="1:24" s="10" customFormat="1" ht="11.25">
      <c r="A12" s="27">
        <v>8</v>
      </c>
      <c r="B12" s="27">
        <v>1872</v>
      </c>
      <c r="C12" s="553">
        <v>2</v>
      </c>
      <c r="D12" s="553">
        <v>2</v>
      </c>
      <c r="E12" s="553">
        <v>2</v>
      </c>
      <c r="F12" s="27">
        <v>3</v>
      </c>
      <c r="G12" s="27">
        <v>4</v>
      </c>
      <c r="H12" s="27">
        <v>4</v>
      </c>
      <c r="I12" s="27">
        <v>3</v>
      </c>
      <c r="J12" s="27">
        <v>3</v>
      </c>
      <c r="K12" s="553">
        <v>2</v>
      </c>
      <c r="L12" s="27"/>
      <c r="M12" s="27"/>
      <c r="N12" s="27"/>
      <c r="O12" s="173"/>
      <c r="P12" s="578"/>
      <c r="Q12" s="27"/>
      <c r="R12" s="27"/>
      <c r="S12" s="577"/>
      <c r="T12" s="600">
        <f>SUM(C12:K12)/9</f>
        <v>2.7777777777777777</v>
      </c>
      <c r="U12" s="27"/>
      <c r="V12" s="27">
        <v>130</v>
      </c>
      <c r="W12" s="27">
        <v>62</v>
      </c>
      <c r="X12" s="27">
        <v>68</v>
      </c>
    </row>
    <row r="13" spans="1:24" s="10" customFormat="1" ht="11.25">
      <c r="A13" s="27">
        <v>9</v>
      </c>
      <c r="B13" s="27">
        <v>1886</v>
      </c>
      <c r="C13" s="27">
        <v>3</v>
      </c>
      <c r="D13" s="27">
        <v>3</v>
      </c>
      <c r="E13" s="27">
        <v>3</v>
      </c>
      <c r="F13" s="27">
        <v>4</v>
      </c>
      <c r="G13" s="27">
        <v>5</v>
      </c>
      <c r="H13" s="27">
        <v>3</v>
      </c>
      <c r="I13" s="27">
        <v>4</v>
      </c>
      <c r="J13" s="27">
        <v>4</v>
      </c>
      <c r="K13" s="27">
        <v>4</v>
      </c>
      <c r="L13" s="27"/>
      <c r="M13" s="27"/>
      <c r="N13" s="27"/>
      <c r="O13" s="173"/>
      <c r="P13" s="578"/>
      <c r="Q13" s="27"/>
      <c r="R13" s="27"/>
      <c r="S13" s="577"/>
      <c r="T13" s="600">
        <f>SUM(C13:K13)/9</f>
        <v>3.6666666666666665</v>
      </c>
      <c r="U13" s="27"/>
      <c r="V13" s="27">
        <v>72</v>
      </c>
      <c r="W13" s="27">
        <v>20</v>
      </c>
      <c r="X13" s="27">
        <v>52</v>
      </c>
    </row>
    <row r="14" spans="1:24" s="10" customFormat="1" ht="11.25">
      <c r="A14" s="27">
        <v>10</v>
      </c>
      <c r="B14" s="27">
        <v>1311</v>
      </c>
      <c r="C14" s="27">
        <v>4</v>
      </c>
      <c r="D14" s="27">
        <v>5</v>
      </c>
      <c r="E14" s="27">
        <v>5</v>
      </c>
      <c r="F14" s="27">
        <v>4</v>
      </c>
      <c r="G14" s="27">
        <v>4</v>
      </c>
      <c r="H14" s="27">
        <v>4</v>
      </c>
      <c r="I14" s="27">
        <v>5</v>
      </c>
      <c r="J14" s="27">
        <v>5</v>
      </c>
      <c r="K14" s="27">
        <v>5</v>
      </c>
      <c r="L14" s="27"/>
      <c r="M14" s="27"/>
      <c r="N14" s="27"/>
      <c r="O14" s="173"/>
      <c r="P14" s="578"/>
      <c r="Q14" s="27"/>
      <c r="R14" s="27"/>
      <c r="S14" s="577"/>
      <c r="T14" s="600">
        <f>SUM(C14:K14)/9</f>
        <v>4.555555555555555</v>
      </c>
      <c r="U14" s="27"/>
      <c r="V14" s="27">
        <v>22</v>
      </c>
      <c r="W14" s="27"/>
      <c r="X14" s="27">
        <v>22</v>
      </c>
    </row>
    <row r="15" spans="1:24" s="10" customFormat="1" ht="11.25">
      <c r="A15" s="27">
        <v>11</v>
      </c>
      <c r="B15" s="27">
        <v>1303</v>
      </c>
      <c r="C15" s="27">
        <v>3</v>
      </c>
      <c r="D15" s="27">
        <v>3</v>
      </c>
      <c r="E15" s="27">
        <v>3</v>
      </c>
      <c r="F15" s="27">
        <v>3</v>
      </c>
      <c r="G15" s="27">
        <v>4</v>
      </c>
      <c r="H15" s="27">
        <v>3</v>
      </c>
      <c r="I15" s="27">
        <v>3</v>
      </c>
      <c r="J15" s="27">
        <v>4</v>
      </c>
      <c r="K15" s="27">
        <v>3</v>
      </c>
      <c r="L15" s="27"/>
      <c r="M15" s="27"/>
      <c r="N15" s="27"/>
      <c r="O15" s="173"/>
      <c r="P15" s="578"/>
      <c r="Q15" s="27"/>
      <c r="R15" s="27"/>
      <c r="S15" s="577"/>
      <c r="T15" s="600">
        <f>SUM(C15:K15)/9</f>
        <v>3.2222222222222223</v>
      </c>
      <c r="U15" s="27"/>
      <c r="V15" s="27">
        <v>120</v>
      </c>
      <c r="W15" s="27">
        <v>48</v>
      </c>
      <c r="X15" s="27">
        <v>72</v>
      </c>
    </row>
    <row r="16" spans="1:24" s="10" customFormat="1" ht="11.25">
      <c r="A16" s="27">
        <v>12</v>
      </c>
      <c r="B16" s="27">
        <v>1524</v>
      </c>
      <c r="C16" s="27">
        <v>3</v>
      </c>
      <c r="D16" s="27">
        <v>4</v>
      </c>
      <c r="E16" s="27">
        <v>5</v>
      </c>
      <c r="F16" s="27">
        <v>5</v>
      </c>
      <c r="G16" s="27">
        <v>4</v>
      </c>
      <c r="H16" s="27">
        <v>5</v>
      </c>
      <c r="I16" s="27">
        <v>4</v>
      </c>
      <c r="J16" s="27">
        <v>5</v>
      </c>
      <c r="K16" s="27">
        <v>5</v>
      </c>
      <c r="L16" s="27"/>
      <c r="M16" s="27"/>
      <c r="N16" s="27"/>
      <c r="O16" s="173"/>
      <c r="P16" s="578"/>
      <c r="Q16" s="27"/>
      <c r="R16" s="27"/>
      <c r="S16" s="577"/>
      <c r="T16" s="600">
        <f>SUM(C16:K16)/9</f>
        <v>4.444444444444445</v>
      </c>
      <c r="U16" s="27"/>
      <c r="V16" s="27"/>
      <c r="W16" s="27"/>
      <c r="X16" s="27"/>
    </row>
    <row r="17" spans="1:24" s="10" customFormat="1" ht="11.25">
      <c r="A17" s="27">
        <v>13</v>
      </c>
      <c r="B17" s="27">
        <v>1217</v>
      </c>
      <c r="C17" s="27">
        <v>4</v>
      </c>
      <c r="D17" s="27">
        <v>4</v>
      </c>
      <c r="E17" s="27">
        <v>4</v>
      </c>
      <c r="F17" s="27">
        <v>4</v>
      </c>
      <c r="G17" s="27">
        <v>5</v>
      </c>
      <c r="H17" s="27">
        <v>5</v>
      </c>
      <c r="I17" s="27">
        <v>4</v>
      </c>
      <c r="J17" s="27">
        <v>5</v>
      </c>
      <c r="K17" s="27">
        <v>5</v>
      </c>
      <c r="L17" s="27"/>
      <c r="M17" s="27"/>
      <c r="N17" s="27"/>
      <c r="O17" s="173"/>
      <c r="P17" s="578"/>
      <c r="Q17" s="27"/>
      <c r="R17" s="27"/>
      <c r="S17" s="577"/>
      <c r="T17" s="600">
        <f>SUM(C17:K17)/9</f>
        <v>4.444444444444445</v>
      </c>
      <c r="U17" s="27"/>
      <c r="V17" s="27">
        <v>4</v>
      </c>
      <c r="W17" s="27"/>
      <c r="X17" s="27">
        <v>4</v>
      </c>
    </row>
    <row r="18" spans="1:24" s="10" customFormat="1" ht="11.25">
      <c r="A18" s="27">
        <v>14</v>
      </c>
      <c r="B18" s="27">
        <v>1648</v>
      </c>
      <c r="C18" s="27">
        <v>3</v>
      </c>
      <c r="D18" s="27">
        <v>4</v>
      </c>
      <c r="E18" s="27">
        <v>3</v>
      </c>
      <c r="F18" s="27">
        <v>4</v>
      </c>
      <c r="G18" s="27">
        <v>4</v>
      </c>
      <c r="H18" s="27">
        <v>5</v>
      </c>
      <c r="I18" s="27">
        <v>4</v>
      </c>
      <c r="J18" s="27">
        <v>4</v>
      </c>
      <c r="K18" s="27">
        <v>4</v>
      </c>
      <c r="L18" s="27"/>
      <c r="M18" s="27"/>
      <c r="N18" s="27"/>
      <c r="O18" s="173"/>
      <c r="P18" s="578"/>
      <c r="Q18" s="27"/>
      <c r="R18" s="27"/>
      <c r="S18" s="577"/>
      <c r="T18" s="600">
        <f>SUM(C18:K18)/9</f>
        <v>3.888888888888889</v>
      </c>
      <c r="U18" s="27"/>
      <c r="V18" s="27">
        <v>16</v>
      </c>
      <c r="W18" s="27"/>
      <c r="X18" s="27">
        <v>16</v>
      </c>
    </row>
    <row r="19" spans="1:24" s="10" customFormat="1" ht="11.25">
      <c r="A19" s="27">
        <v>15</v>
      </c>
      <c r="B19" s="27">
        <v>2283</v>
      </c>
      <c r="C19" s="554" t="s">
        <v>379</v>
      </c>
      <c r="D19" s="553" t="s">
        <v>379</v>
      </c>
      <c r="E19" s="553" t="s">
        <v>379</v>
      </c>
      <c r="F19" s="553" t="s">
        <v>379</v>
      </c>
      <c r="G19" s="553" t="s">
        <v>379</v>
      </c>
      <c r="H19" s="554" t="s">
        <v>379</v>
      </c>
      <c r="I19" s="554" t="s">
        <v>379</v>
      </c>
      <c r="J19" s="554" t="s">
        <v>379</v>
      </c>
      <c r="K19" s="554" t="s">
        <v>379</v>
      </c>
      <c r="L19" s="27"/>
      <c r="M19" s="27"/>
      <c r="N19" s="27"/>
      <c r="O19" s="173"/>
      <c r="P19" s="578"/>
      <c r="Q19" s="27"/>
      <c r="R19" s="27"/>
      <c r="S19" s="577"/>
      <c r="T19" s="600">
        <f>SUM(C19:K19)/9</f>
        <v>0</v>
      </c>
      <c r="U19" s="27"/>
      <c r="V19" s="27">
        <v>120</v>
      </c>
      <c r="W19" s="27"/>
      <c r="X19" s="27">
        <v>120</v>
      </c>
    </row>
    <row r="20" spans="1:24" s="10" customFormat="1" ht="11.25">
      <c r="A20" s="27">
        <v>16</v>
      </c>
      <c r="B20" s="27">
        <v>1860</v>
      </c>
      <c r="C20" s="553">
        <v>2</v>
      </c>
      <c r="D20" s="27">
        <v>3</v>
      </c>
      <c r="E20" s="27">
        <v>4</v>
      </c>
      <c r="F20" s="553">
        <v>2</v>
      </c>
      <c r="G20" s="27">
        <v>4</v>
      </c>
      <c r="H20" s="27">
        <v>3</v>
      </c>
      <c r="I20" s="27">
        <v>3</v>
      </c>
      <c r="J20" s="27">
        <v>3</v>
      </c>
      <c r="K20" s="27">
        <v>4</v>
      </c>
      <c r="L20" s="27"/>
      <c r="M20" s="27"/>
      <c r="N20" s="27"/>
      <c r="O20" s="173"/>
      <c r="P20" s="578"/>
      <c r="Q20" s="27"/>
      <c r="R20" s="27"/>
      <c r="S20" s="577"/>
      <c r="T20" s="600">
        <f>SUM(C20:K20)/9</f>
        <v>3.111111111111111</v>
      </c>
      <c r="U20" s="27"/>
      <c r="V20" s="27">
        <v>184</v>
      </c>
      <c r="W20" s="27"/>
      <c r="X20" s="27">
        <v>184</v>
      </c>
    </row>
    <row r="21" spans="1:24" s="10" customFormat="1" ht="11.25">
      <c r="A21" s="27">
        <v>17</v>
      </c>
      <c r="B21" s="27">
        <v>1953</v>
      </c>
      <c r="C21" s="27">
        <v>3</v>
      </c>
      <c r="D21" s="27">
        <v>3</v>
      </c>
      <c r="E21" s="27">
        <v>3</v>
      </c>
      <c r="F21" s="27">
        <v>4</v>
      </c>
      <c r="G21" s="27">
        <v>4</v>
      </c>
      <c r="H21" s="27">
        <v>4</v>
      </c>
      <c r="I21" s="27">
        <v>3</v>
      </c>
      <c r="J21" s="27">
        <v>5</v>
      </c>
      <c r="K21" s="27">
        <v>5</v>
      </c>
      <c r="L21" s="27"/>
      <c r="M21" s="27"/>
      <c r="N21" s="27"/>
      <c r="O21" s="173"/>
      <c r="P21" s="578"/>
      <c r="Q21" s="27"/>
      <c r="R21" s="27"/>
      <c r="S21" s="577"/>
      <c r="T21" s="600">
        <f>SUM(C21:K21)/9</f>
        <v>3.7777777777777777</v>
      </c>
      <c r="U21" s="27"/>
      <c r="V21" s="27">
        <v>38</v>
      </c>
      <c r="W21" s="27"/>
      <c r="X21" s="27">
        <v>38</v>
      </c>
    </row>
    <row r="22" spans="1:24" s="10" customFormat="1" ht="11.25">
      <c r="A22" s="27">
        <v>18</v>
      </c>
      <c r="B22" s="27">
        <v>1771</v>
      </c>
      <c r="C22" s="27">
        <v>3</v>
      </c>
      <c r="D22" s="27">
        <v>3</v>
      </c>
      <c r="E22" s="27">
        <v>4</v>
      </c>
      <c r="F22" s="27">
        <v>4</v>
      </c>
      <c r="G22" s="27">
        <v>4</v>
      </c>
      <c r="H22" s="27">
        <v>4</v>
      </c>
      <c r="I22" s="27">
        <v>5</v>
      </c>
      <c r="J22" s="27">
        <v>5</v>
      </c>
      <c r="K22" s="27">
        <v>5</v>
      </c>
      <c r="L22" s="27"/>
      <c r="M22" s="27"/>
      <c r="N22" s="27"/>
      <c r="O22" s="173"/>
      <c r="P22" s="578"/>
      <c r="Q22" s="27"/>
      <c r="R22" s="27"/>
      <c r="S22" s="577"/>
      <c r="T22" s="600">
        <f>SUM(C22:K22)/9</f>
        <v>4.111111111111111</v>
      </c>
      <c r="U22" s="27"/>
      <c r="V22" s="27">
        <v>59</v>
      </c>
      <c r="W22" s="27">
        <v>36</v>
      </c>
      <c r="X22" s="27">
        <v>23</v>
      </c>
    </row>
    <row r="23" spans="1:24" s="10" customFormat="1" ht="11.25">
      <c r="A23" s="27">
        <v>19</v>
      </c>
      <c r="B23" s="27">
        <v>2085</v>
      </c>
      <c r="C23" s="27">
        <v>3</v>
      </c>
      <c r="D23" s="27">
        <v>4</v>
      </c>
      <c r="E23" s="27">
        <v>5</v>
      </c>
      <c r="F23" s="27">
        <v>5</v>
      </c>
      <c r="G23" s="27">
        <v>5</v>
      </c>
      <c r="H23" s="27">
        <v>5</v>
      </c>
      <c r="I23" s="27">
        <v>4</v>
      </c>
      <c r="J23" s="27">
        <v>5</v>
      </c>
      <c r="K23" s="27">
        <v>4</v>
      </c>
      <c r="L23" s="27"/>
      <c r="M23" s="27"/>
      <c r="N23" s="27"/>
      <c r="O23" s="173"/>
      <c r="P23" s="578"/>
      <c r="Q23" s="27"/>
      <c r="R23" s="27"/>
      <c r="S23" s="577"/>
      <c r="T23" s="600">
        <f>SUM(C23:K23)/9</f>
        <v>4.444444444444445</v>
      </c>
      <c r="U23" s="27"/>
      <c r="V23" s="27">
        <v>20</v>
      </c>
      <c r="W23" s="27"/>
      <c r="X23" s="27">
        <v>20</v>
      </c>
    </row>
    <row r="24" spans="1:24" s="10" customFormat="1" ht="11.25">
      <c r="A24" s="27">
        <v>20</v>
      </c>
      <c r="B24" s="27">
        <v>1302</v>
      </c>
      <c r="C24" s="27">
        <v>3</v>
      </c>
      <c r="D24" s="27">
        <v>4</v>
      </c>
      <c r="E24" s="27">
        <v>4</v>
      </c>
      <c r="F24" s="27">
        <v>5</v>
      </c>
      <c r="G24" s="27">
        <v>4</v>
      </c>
      <c r="H24" s="27">
        <v>5</v>
      </c>
      <c r="I24" s="27">
        <v>4</v>
      </c>
      <c r="J24" s="27">
        <v>5</v>
      </c>
      <c r="K24" s="27">
        <v>5</v>
      </c>
      <c r="L24" s="27"/>
      <c r="M24" s="27"/>
      <c r="N24" s="27"/>
      <c r="O24" s="173"/>
      <c r="P24" s="578"/>
      <c r="Q24" s="27"/>
      <c r="R24" s="27"/>
      <c r="S24" s="577"/>
      <c r="T24" s="600">
        <f>SUM(C24:K24)/9</f>
        <v>4.333333333333333</v>
      </c>
      <c r="U24" s="27"/>
      <c r="V24" s="27"/>
      <c r="W24" s="27"/>
      <c r="X24" s="27"/>
    </row>
    <row r="25" spans="1:24" s="10" customFormat="1" ht="11.25">
      <c r="A25" s="27">
        <v>21</v>
      </c>
      <c r="B25" s="27">
        <v>1678</v>
      </c>
      <c r="C25" s="27">
        <v>3</v>
      </c>
      <c r="D25" s="27">
        <v>5</v>
      </c>
      <c r="E25" s="27">
        <v>4</v>
      </c>
      <c r="F25" s="27">
        <v>5</v>
      </c>
      <c r="G25" s="27">
        <v>3</v>
      </c>
      <c r="H25" s="27">
        <v>5</v>
      </c>
      <c r="I25" s="27">
        <v>4</v>
      </c>
      <c r="J25" s="27">
        <v>4</v>
      </c>
      <c r="K25" s="27">
        <v>5</v>
      </c>
      <c r="L25" s="27"/>
      <c r="M25" s="27"/>
      <c r="N25" s="27"/>
      <c r="O25" s="173"/>
      <c r="P25" s="578"/>
      <c r="Q25" s="27"/>
      <c r="R25" s="27"/>
      <c r="S25" s="577"/>
      <c r="T25" s="600">
        <f>SUM(C25:K25)/9</f>
        <v>4.222222222222222</v>
      </c>
      <c r="U25" s="27"/>
      <c r="V25" s="27">
        <v>8</v>
      </c>
      <c r="W25" s="27"/>
      <c r="X25" s="27">
        <v>8</v>
      </c>
    </row>
    <row r="26" spans="1:24" s="10" customFormat="1" ht="12" thickBot="1">
      <c r="A26" s="27">
        <v>22</v>
      </c>
      <c r="B26" s="546">
        <v>2405</v>
      </c>
      <c r="C26" s="546">
        <v>3</v>
      </c>
      <c r="D26" s="546">
        <v>3</v>
      </c>
      <c r="E26" s="546">
        <v>4</v>
      </c>
      <c r="F26" s="546">
        <v>4</v>
      </c>
      <c r="G26" s="546">
        <v>4</v>
      </c>
      <c r="H26" s="546">
        <v>5</v>
      </c>
      <c r="I26" s="546">
        <v>3</v>
      </c>
      <c r="J26" s="546">
        <v>4</v>
      </c>
      <c r="K26" s="546">
        <v>4</v>
      </c>
      <c r="L26" s="546"/>
      <c r="M26" s="546"/>
      <c r="N26" s="546"/>
      <c r="O26" s="573"/>
      <c r="P26" s="572"/>
      <c r="Q26" s="546"/>
      <c r="R26" s="546"/>
      <c r="S26" s="571"/>
      <c r="T26" s="599">
        <f>SUM(C26:K26)/9</f>
        <v>3.7777777777777777</v>
      </c>
      <c r="U26" s="546"/>
      <c r="V26" s="546"/>
      <c r="W26" s="546"/>
      <c r="X26" s="546"/>
    </row>
    <row r="27" spans="1:24" s="10" customFormat="1" ht="12" thickBot="1">
      <c r="A27" s="176"/>
      <c r="B27" s="598" t="s">
        <v>60</v>
      </c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6"/>
      <c r="P27" s="535"/>
      <c r="Q27" s="532"/>
      <c r="R27" s="532"/>
      <c r="S27" s="531"/>
      <c r="T27" s="597">
        <f>SUM(T5:T26)</f>
        <v>76.44444444444444</v>
      </c>
      <c r="U27" s="532"/>
      <c r="V27" s="532">
        <f>SUM(V5:V26)</f>
        <v>1515</v>
      </c>
      <c r="W27" s="532">
        <f>SUM(W5:W26)</f>
        <v>253</v>
      </c>
      <c r="X27" s="531">
        <f>SUM(X5:X26)</f>
        <v>1262</v>
      </c>
    </row>
    <row r="28" spans="1:24" ht="15.75" customHeight="1" thickBot="1">
      <c r="A28" s="11"/>
      <c r="X28" s="530">
        <v>468</v>
      </c>
    </row>
    <row r="29" spans="1:24" ht="11.25" customHeight="1">
      <c r="A29" s="5"/>
      <c r="B29" s="529" t="s">
        <v>453</v>
      </c>
      <c r="C29" s="528" t="s">
        <v>452</v>
      </c>
      <c r="D29" s="528"/>
      <c r="E29" s="528"/>
      <c r="F29" s="528"/>
      <c r="G29" s="528"/>
      <c r="H29" s="528"/>
      <c r="J29" s="528" t="s">
        <v>451</v>
      </c>
      <c r="K29" s="528"/>
      <c r="L29" s="528"/>
      <c r="M29" s="528"/>
      <c r="N29" s="528"/>
      <c r="O29" s="528"/>
      <c r="P29" s="528"/>
      <c r="Q29" s="528"/>
      <c r="R29" s="528" t="s">
        <v>450</v>
      </c>
      <c r="S29" s="528"/>
      <c r="T29" s="528"/>
      <c r="U29" s="528"/>
      <c r="V29" s="528"/>
      <c r="W29" s="528"/>
      <c r="X29" s="25"/>
    </row>
    <row r="30" spans="1:24" ht="15.75" customHeight="1">
      <c r="A30" s="1"/>
      <c r="B30" s="527" t="s">
        <v>449</v>
      </c>
      <c r="C30" s="527"/>
      <c r="E30" s="528" t="s">
        <v>448</v>
      </c>
      <c r="F30" s="528"/>
      <c r="G30" s="528"/>
      <c r="H30" s="528"/>
      <c r="I30" s="528"/>
      <c r="J30" s="528"/>
      <c r="K30" s="528"/>
      <c r="L30" s="528"/>
      <c r="M30" s="528"/>
      <c r="N30" s="528"/>
      <c r="O30" s="528" t="s">
        <v>447</v>
      </c>
      <c r="P30" s="528"/>
      <c r="Q30" s="528"/>
      <c r="R30" s="528"/>
      <c r="S30" s="528"/>
      <c r="T30" s="528"/>
      <c r="U30" s="528"/>
      <c r="V30" s="528"/>
      <c r="W30" s="528"/>
      <c r="X30" s="25"/>
    </row>
    <row r="31" spans="1:24" ht="14.25" customHeight="1">
      <c r="A31" s="1"/>
      <c r="B31" s="441" t="s">
        <v>446</v>
      </c>
      <c r="C31" s="527"/>
      <c r="D31" s="527"/>
      <c r="E31" s="527"/>
      <c r="F31" s="527"/>
      <c r="G31" t="s">
        <v>445</v>
      </c>
      <c r="X31" s="25"/>
    </row>
    <row r="32" spans="1:24" ht="8.25" customHeight="1">
      <c r="A32" s="1"/>
      <c r="X32" s="25"/>
    </row>
    <row r="33" spans="1:24" ht="11.25" customHeight="1">
      <c r="A33" s="3"/>
      <c r="B33" s="4" t="s">
        <v>368</v>
      </c>
      <c r="C33" s="4"/>
      <c r="D33" s="4"/>
      <c r="E33" s="472" t="s">
        <v>367</v>
      </c>
      <c r="F33" s="472"/>
      <c r="G33" s="472"/>
      <c r="H33" s="472"/>
      <c r="I33" s="472"/>
      <c r="J33" s="472"/>
      <c r="K33" s="472"/>
      <c r="L33" s="472"/>
      <c r="M33" s="472"/>
      <c r="N33" s="4"/>
      <c r="O33" s="4"/>
      <c r="P33" s="472" t="s">
        <v>366</v>
      </c>
      <c r="Q33" s="472"/>
      <c r="R33" s="472"/>
      <c r="S33" s="472"/>
      <c r="T33" s="472"/>
      <c r="U33" s="472"/>
      <c r="V33" s="472"/>
      <c r="W33" s="472"/>
      <c r="X33" s="526"/>
    </row>
  </sheetData>
  <sheetProtection/>
  <mergeCells count="20">
    <mergeCell ref="W3:W4"/>
    <mergeCell ref="B31:F31"/>
    <mergeCell ref="E33:M33"/>
    <mergeCell ref="P33:W33"/>
    <mergeCell ref="X3:X4"/>
    <mergeCell ref="J29:Q29"/>
    <mergeCell ref="R29:W29"/>
    <mergeCell ref="B30:C30"/>
    <mergeCell ref="E30:N30"/>
    <mergeCell ref="O30:W30"/>
    <mergeCell ref="C29:H29"/>
    <mergeCell ref="A1:X1"/>
    <mergeCell ref="A2:X2"/>
    <mergeCell ref="A3:A4"/>
    <mergeCell ref="B3:B4"/>
    <mergeCell ref="C3:O3"/>
    <mergeCell ref="P3:S3"/>
    <mergeCell ref="T3:T4"/>
    <mergeCell ref="U3:U4"/>
    <mergeCell ref="V3:V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9"/>
  <sheetViews>
    <sheetView zoomScale="84" zoomScaleNormal="84" zoomScalePageLayoutView="0" workbookViewId="0" topLeftCell="A1">
      <selection activeCell="K17" sqref="K17"/>
    </sheetView>
  </sheetViews>
  <sheetFormatPr defaultColWidth="9.00390625" defaultRowHeight="12.75"/>
  <cols>
    <col min="1" max="1" width="2.75390625" style="0" customWidth="1"/>
    <col min="2" max="2" width="29.375" style="0" customWidth="1"/>
    <col min="3" max="3" width="3.625" style="0" customWidth="1"/>
    <col min="4" max="6" width="3.25390625" style="0" customWidth="1"/>
    <col min="7" max="7" width="3.625" style="0" customWidth="1"/>
    <col min="8" max="8" width="3.75390625" style="0" customWidth="1"/>
    <col min="9" max="9" width="3.625" style="0" customWidth="1"/>
    <col min="10" max="10" width="3.375" style="0" customWidth="1"/>
    <col min="11" max="11" width="3.75390625" style="0" customWidth="1"/>
    <col min="12" max="12" width="3.625" style="0" customWidth="1"/>
    <col min="13" max="14" width="3.375" style="0" customWidth="1"/>
    <col min="15" max="17" width="3.625" style="0" customWidth="1"/>
    <col min="18" max="20" width="3.25390625" style="0" customWidth="1"/>
    <col min="21" max="21" width="3.625" style="0" customWidth="1"/>
    <col min="22" max="22" width="6.00390625" style="0" customWidth="1"/>
    <col min="23" max="23" width="6.125" style="0" customWidth="1"/>
    <col min="24" max="24" width="5.75390625" style="0" customWidth="1"/>
    <col min="25" max="25" width="5.625" style="0" customWidth="1"/>
    <col min="26" max="26" width="4.625" style="0" customWidth="1"/>
  </cols>
  <sheetData>
    <row r="1" spans="1:26" ht="31.5" customHeight="1">
      <c r="A1" s="516" t="s">
        <v>438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8"/>
    </row>
    <row r="2" spans="1:26" ht="13.5" thickBo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8"/>
      <c r="Q2" s="438"/>
      <c r="R2" s="438"/>
      <c r="S2" s="438"/>
      <c r="T2" s="438"/>
      <c r="U2" s="438"/>
      <c r="V2" s="438"/>
      <c r="W2" s="437"/>
      <c r="X2" s="437"/>
      <c r="Y2" s="437"/>
      <c r="Z2" s="457"/>
    </row>
    <row r="3" spans="1:26" ht="37.5" customHeight="1">
      <c r="A3" s="458" t="s">
        <v>0</v>
      </c>
      <c r="B3" s="460" t="s">
        <v>1</v>
      </c>
      <c r="C3" s="516" t="s">
        <v>7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66" t="s">
        <v>8</v>
      </c>
      <c r="Q3" s="565"/>
      <c r="R3" s="565"/>
      <c r="S3" s="565"/>
      <c r="T3" s="565"/>
      <c r="U3" s="564"/>
      <c r="V3" s="581" t="s">
        <v>5</v>
      </c>
      <c r="W3" s="562" t="s">
        <v>6</v>
      </c>
      <c r="X3" s="510" t="s">
        <v>4</v>
      </c>
      <c r="Y3" s="510" t="s">
        <v>3</v>
      </c>
      <c r="Z3" s="510" t="s">
        <v>2</v>
      </c>
    </row>
    <row r="4" spans="1:26" ht="318" customHeight="1">
      <c r="A4" s="459"/>
      <c r="B4" s="461"/>
      <c r="C4" s="13" t="s">
        <v>437</v>
      </c>
      <c r="D4" s="13" t="s">
        <v>436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594"/>
      <c r="P4" s="560" t="s">
        <v>424</v>
      </c>
      <c r="Q4" s="559" t="s">
        <v>435</v>
      </c>
      <c r="R4" s="559" t="s">
        <v>419</v>
      </c>
      <c r="S4" s="561" t="s">
        <v>365</v>
      </c>
      <c r="T4" s="561" t="s">
        <v>434</v>
      </c>
      <c r="U4" s="558" t="s">
        <v>385</v>
      </c>
      <c r="V4" s="580"/>
      <c r="W4" s="556"/>
      <c r="X4" s="511"/>
      <c r="Y4" s="511"/>
      <c r="Z4" s="511"/>
    </row>
    <row r="5" spans="1:26" s="10" customFormat="1" ht="11.25">
      <c r="A5" s="27">
        <v>1</v>
      </c>
      <c r="B5" s="27">
        <v>2138020126</v>
      </c>
      <c r="C5" s="553">
        <v>2</v>
      </c>
      <c r="D5" s="27">
        <v>3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173"/>
      <c r="P5" s="578">
        <v>5</v>
      </c>
      <c r="Q5" s="27">
        <v>3</v>
      </c>
      <c r="R5" s="553" t="s">
        <v>378</v>
      </c>
      <c r="S5" s="173">
        <v>5</v>
      </c>
      <c r="T5" s="586" t="s">
        <v>378</v>
      </c>
      <c r="U5" s="577">
        <v>4</v>
      </c>
      <c r="V5" s="589">
        <f>SUM(C5:U5)/8</f>
        <v>2.75</v>
      </c>
      <c r="W5" s="575"/>
      <c r="X5" s="27">
        <v>86</v>
      </c>
      <c r="Y5" s="27"/>
      <c r="Z5" s="27">
        <v>86</v>
      </c>
    </row>
    <row r="6" spans="1:26" s="10" customFormat="1" ht="11.25">
      <c r="A6" s="27">
        <v>2</v>
      </c>
      <c r="B6" s="27">
        <v>2138020127</v>
      </c>
      <c r="C6" s="27">
        <v>4</v>
      </c>
      <c r="D6" s="27">
        <v>5</v>
      </c>
      <c r="E6" s="27"/>
      <c r="F6" s="27"/>
      <c r="G6" s="27"/>
      <c r="H6" s="579"/>
      <c r="I6" s="27"/>
      <c r="J6" s="27"/>
      <c r="K6" s="27"/>
      <c r="L6" s="27"/>
      <c r="M6" s="27"/>
      <c r="N6" s="27"/>
      <c r="O6" s="173"/>
      <c r="P6" s="578">
        <v>5</v>
      </c>
      <c r="Q6" s="27">
        <v>5</v>
      </c>
      <c r="R6" s="27">
        <v>5</v>
      </c>
      <c r="S6" s="173">
        <v>5</v>
      </c>
      <c r="T6" s="173">
        <v>5</v>
      </c>
      <c r="U6" s="577">
        <v>4</v>
      </c>
      <c r="V6" s="589">
        <f>SUM(C6:U6)/8</f>
        <v>4.75</v>
      </c>
      <c r="W6" s="575"/>
      <c r="X6" s="27"/>
      <c r="Y6" s="27"/>
      <c r="Z6" s="27"/>
    </row>
    <row r="7" spans="1:26" s="10" customFormat="1" ht="11.25">
      <c r="A7" s="27">
        <v>3</v>
      </c>
      <c r="B7" s="27">
        <v>2138020117</v>
      </c>
      <c r="C7" s="553">
        <v>2</v>
      </c>
      <c r="D7" s="27">
        <v>3</v>
      </c>
      <c r="E7" s="27"/>
      <c r="F7" s="27"/>
      <c r="G7" s="27"/>
      <c r="H7" s="579"/>
      <c r="I7" s="27"/>
      <c r="J7" s="579"/>
      <c r="K7" s="27"/>
      <c r="L7" s="27"/>
      <c r="M7" s="27"/>
      <c r="N7" s="27"/>
      <c r="O7" s="173"/>
      <c r="P7" s="578">
        <v>4</v>
      </c>
      <c r="Q7" s="27">
        <v>5</v>
      </c>
      <c r="R7" s="553" t="s">
        <v>378</v>
      </c>
      <c r="S7" s="586" t="s">
        <v>378</v>
      </c>
      <c r="T7" s="586" t="s">
        <v>378</v>
      </c>
      <c r="U7" s="577">
        <v>4</v>
      </c>
      <c r="V7" s="589">
        <f>SUM(C7:U7)/8</f>
        <v>2.25</v>
      </c>
      <c r="W7" s="575"/>
      <c r="X7" s="27">
        <v>98</v>
      </c>
      <c r="Y7" s="27"/>
      <c r="Z7" s="27">
        <v>98</v>
      </c>
    </row>
    <row r="8" spans="1:26" s="10" customFormat="1" ht="11.25">
      <c r="A8" s="27">
        <v>4</v>
      </c>
      <c r="B8" s="27">
        <v>2138020128</v>
      </c>
      <c r="C8" s="553">
        <v>2</v>
      </c>
      <c r="D8" s="27">
        <v>4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173"/>
      <c r="P8" s="578">
        <v>5</v>
      </c>
      <c r="Q8" s="27">
        <v>4</v>
      </c>
      <c r="R8" s="27">
        <v>4</v>
      </c>
      <c r="S8" s="173">
        <v>5</v>
      </c>
      <c r="T8" s="173">
        <v>4</v>
      </c>
      <c r="U8" s="577">
        <v>3</v>
      </c>
      <c r="V8" s="589">
        <f>SUM(C8:U8)/8</f>
        <v>3.875</v>
      </c>
      <c r="W8" s="575">
        <v>2</v>
      </c>
      <c r="X8" s="27">
        <v>24</v>
      </c>
      <c r="Y8" s="27"/>
      <c r="Z8" s="27">
        <v>24</v>
      </c>
    </row>
    <row r="9" spans="1:26" s="10" customFormat="1" ht="11.25">
      <c r="A9" s="27">
        <v>5</v>
      </c>
      <c r="B9" s="27">
        <v>2138020116</v>
      </c>
      <c r="C9" s="27">
        <v>5</v>
      </c>
      <c r="D9" s="553">
        <v>2</v>
      </c>
      <c r="E9" s="27"/>
      <c r="F9" s="579"/>
      <c r="G9" s="27"/>
      <c r="H9" s="579"/>
      <c r="I9" s="27"/>
      <c r="J9" s="27"/>
      <c r="K9" s="27"/>
      <c r="L9" s="27"/>
      <c r="M9" s="27"/>
      <c r="N9" s="27"/>
      <c r="O9" s="173"/>
      <c r="P9" s="578">
        <v>4</v>
      </c>
      <c r="Q9" s="27">
        <v>5</v>
      </c>
      <c r="R9" s="553" t="s">
        <v>378</v>
      </c>
      <c r="S9" s="586" t="s">
        <v>378</v>
      </c>
      <c r="T9" s="586" t="s">
        <v>378</v>
      </c>
      <c r="U9" s="577">
        <v>4</v>
      </c>
      <c r="V9" s="589">
        <f>SUM(C9:U9)/8</f>
        <v>2.5</v>
      </c>
      <c r="W9" s="575"/>
      <c r="X9" s="27">
        <v>52</v>
      </c>
      <c r="Y9" s="27"/>
      <c r="Z9" s="27">
        <v>52</v>
      </c>
    </row>
    <row r="10" spans="1:26" s="10" customFormat="1" ht="11.25">
      <c r="A10" s="27">
        <v>6</v>
      </c>
      <c r="B10" s="27">
        <v>2138020129</v>
      </c>
      <c r="C10" s="27">
        <v>5</v>
      </c>
      <c r="D10" s="27">
        <v>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73"/>
      <c r="P10" s="578">
        <v>5</v>
      </c>
      <c r="Q10" s="27">
        <v>5</v>
      </c>
      <c r="R10" s="27">
        <v>5</v>
      </c>
      <c r="S10" s="173">
        <v>5</v>
      </c>
      <c r="T10" s="173">
        <v>5</v>
      </c>
      <c r="U10" s="577">
        <v>4</v>
      </c>
      <c r="V10" s="589">
        <f>SUM(C10:U10)/8</f>
        <v>4.875</v>
      </c>
      <c r="W10" s="575"/>
      <c r="X10" s="27"/>
      <c r="Y10" s="27"/>
      <c r="Z10" s="27"/>
    </row>
    <row r="11" spans="1:26" s="10" customFormat="1" ht="11.25">
      <c r="A11" s="27">
        <v>7</v>
      </c>
      <c r="B11" s="27">
        <v>2138020114</v>
      </c>
      <c r="C11" s="27">
        <v>5</v>
      </c>
      <c r="D11" s="27">
        <v>5</v>
      </c>
      <c r="E11" s="27"/>
      <c r="F11" s="27"/>
      <c r="G11" s="27"/>
      <c r="H11" s="579"/>
      <c r="I11" s="27"/>
      <c r="J11" s="27"/>
      <c r="K11" s="27"/>
      <c r="L11" s="27"/>
      <c r="M11" s="27"/>
      <c r="N11" s="27"/>
      <c r="O11" s="173"/>
      <c r="P11" s="578">
        <v>5</v>
      </c>
      <c r="Q11" s="27">
        <v>5</v>
      </c>
      <c r="R11" s="27">
        <v>5</v>
      </c>
      <c r="S11" s="173">
        <v>4</v>
      </c>
      <c r="T11" s="173">
        <v>5</v>
      </c>
      <c r="U11" s="577">
        <v>4</v>
      </c>
      <c r="V11" s="589">
        <f>SUM(C11:U11)/8</f>
        <v>4.75</v>
      </c>
      <c r="W11" s="575"/>
      <c r="X11" s="27"/>
      <c r="Y11" s="27"/>
      <c r="Z11" s="27"/>
    </row>
    <row r="12" spans="1:26" s="10" customFormat="1" ht="11.25">
      <c r="A12" s="27">
        <v>8</v>
      </c>
      <c r="B12" s="27">
        <v>2138020131</v>
      </c>
      <c r="C12" s="553">
        <v>2</v>
      </c>
      <c r="D12" s="553">
        <v>2</v>
      </c>
      <c r="E12" s="27"/>
      <c r="F12" s="27"/>
      <c r="G12" s="27"/>
      <c r="H12" s="579"/>
      <c r="I12" s="27"/>
      <c r="J12" s="27"/>
      <c r="K12" s="27"/>
      <c r="L12" s="27"/>
      <c r="M12" s="27"/>
      <c r="N12" s="27"/>
      <c r="O12" s="173"/>
      <c r="P12" s="555" t="s">
        <v>378</v>
      </c>
      <c r="Q12" s="27">
        <v>3</v>
      </c>
      <c r="R12" s="27">
        <v>4</v>
      </c>
      <c r="S12" s="586" t="s">
        <v>378</v>
      </c>
      <c r="T12" s="173">
        <v>3</v>
      </c>
      <c r="U12" s="577">
        <v>3</v>
      </c>
      <c r="V12" s="589">
        <f>SUM(C12:U12)/8</f>
        <v>2.125</v>
      </c>
      <c r="W12" s="575">
        <v>1</v>
      </c>
      <c r="X12" s="27">
        <v>136</v>
      </c>
      <c r="Y12" s="27"/>
      <c r="Z12" s="27">
        <v>136</v>
      </c>
    </row>
    <row r="13" spans="1:26" s="10" customFormat="1" ht="11.25">
      <c r="A13" s="27">
        <v>9</v>
      </c>
      <c r="B13" s="27">
        <v>2138020132</v>
      </c>
      <c r="C13" s="553">
        <v>2</v>
      </c>
      <c r="D13" s="27">
        <v>3</v>
      </c>
      <c r="E13" s="27"/>
      <c r="F13" s="27"/>
      <c r="G13" s="27"/>
      <c r="H13" s="27"/>
      <c r="I13" s="27"/>
      <c r="J13" s="579"/>
      <c r="K13" s="27"/>
      <c r="L13" s="27"/>
      <c r="M13" s="27"/>
      <c r="N13" s="27"/>
      <c r="O13" s="173"/>
      <c r="P13" s="578">
        <v>5</v>
      </c>
      <c r="Q13" s="27">
        <v>3</v>
      </c>
      <c r="R13" s="553" t="s">
        <v>378</v>
      </c>
      <c r="S13" s="173">
        <v>5</v>
      </c>
      <c r="T13" s="586" t="s">
        <v>378</v>
      </c>
      <c r="U13" s="577">
        <v>4</v>
      </c>
      <c r="V13" s="589">
        <f>SUM(C13:U13)/8</f>
        <v>2.75</v>
      </c>
      <c r="W13" s="575">
        <v>1</v>
      </c>
      <c r="X13" s="27">
        <v>174</v>
      </c>
      <c r="Y13" s="27"/>
      <c r="Z13" s="27">
        <v>174</v>
      </c>
    </row>
    <row r="14" spans="1:26" s="10" customFormat="1" ht="11.25">
      <c r="A14" s="27">
        <v>10</v>
      </c>
      <c r="B14" s="27">
        <v>2138020141</v>
      </c>
      <c r="C14" s="27">
        <v>5</v>
      </c>
      <c r="D14" s="27">
        <v>5</v>
      </c>
      <c r="E14" s="27"/>
      <c r="F14" s="579"/>
      <c r="G14" s="579"/>
      <c r="H14" s="579"/>
      <c r="I14" s="27"/>
      <c r="J14" s="27"/>
      <c r="K14" s="27"/>
      <c r="L14" s="27"/>
      <c r="M14" s="27"/>
      <c r="N14" s="27"/>
      <c r="O14" s="173"/>
      <c r="P14" s="578">
        <v>5</v>
      </c>
      <c r="Q14" s="27">
        <v>5</v>
      </c>
      <c r="R14" s="27">
        <v>5</v>
      </c>
      <c r="S14" s="173">
        <v>5</v>
      </c>
      <c r="T14" s="173">
        <v>4</v>
      </c>
      <c r="U14" s="577">
        <v>4</v>
      </c>
      <c r="V14" s="589">
        <f>SUM(C14:U14)/8</f>
        <v>4.75</v>
      </c>
      <c r="W14" s="575"/>
      <c r="X14" s="27"/>
      <c r="Y14" s="27"/>
      <c r="Z14" s="27"/>
    </row>
    <row r="15" spans="1:26" s="10" customFormat="1" ht="11.25">
      <c r="A15" s="27">
        <v>11</v>
      </c>
      <c r="B15" s="27">
        <v>2138020133</v>
      </c>
      <c r="C15" s="553">
        <v>2</v>
      </c>
      <c r="D15" s="553">
        <v>2</v>
      </c>
      <c r="E15" s="27"/>
      <c r="F15" s="579"/>
      <c r="G15" s="27"/>
      <c r="H15" s="27"/>
      <c r="I15" s="27"/>
      <c r="J15" s="27"/>
      <c r="K15" s="27"/>
      <c r="L15" s="27"/>
      <c r="M15" s="27"/>
      <c r="N15" s="27"/>
      <c r="O15" s="173"/>
      <c r="P15" s="578">
        <v>5</v>
      </c>
      <c r="Q15" s="553">
        <v>2</v>
      </c>
      <c r="R15" s="553" t="s">
        <v>378</v>
      </c>
      <c r="S15" s="173">
        <v>4</v>
      </c>
      <c r="T15" s="586" t="s">
        <v>378</v>
      </c>
      <c r="U15" s="577">
        <v>3</v>
      </c>
      <c r="V15" s="589">
        <f>SUM(C15:U15)/8</f>
        <v>2.25</v>
      </c>
      <c r="W15" s="575">
        <v>2</v>
      </c>
      <c r="X15" s="27">
        <v>144</v>
      </c>
      <c r="Y15" s="27">
        <v>8</v>
      </c>
      <c r="Z15" s="27">
        <v>136</v>
      </c>
    </row>
    <row r="16" spans="1:26" s="10" customFormat="1" ht="11.25">
      <c r="A16" s="27">
        <v>12</v>
      </c>
      <c r="B16" s="27">
        <v>2138020139</v>
      </c>
      <c r="C16" s="27">
        <v>4</v>
      </c>
      <c r="D16" s="27">
        <v>4</v>
      </c>
      <c r="E16" s="27"/>
      <c r="F16" s="579"/>
      <c r="G16" s="579"/>
      <c r="H16" s="579"/>
      <c r="I16" s="579"/>
      <c r="J16" s="579"/>
      <c r="K16" s="579"/>
      <c r="L16" s="579"/>
      <c r="M16" s="579"/>
      <c r="N16" s="579"/>
      <c r="O16" s="593"/>
      <c r="P16" s="578">
        <v>4</v>
      </c>
      <c r="Q16" s="27">
        <v>4</v>
      </c>
      <c r="R16" s="27">
        <v>5</v>
      </c>
      <c r="S16" s="173">
        <v>4</v>
      </c>
      <c r="T16" s="173">
        <v>4</v>
      </c>
      <c r="U16" s="577">
        <v>4</v>
      </c>
      <c r="V16" s="589">
        <f>SUM(C16:U16)/8</f>
        <v>4.125</v>
      </c>
      <c r="W16" s="575"/>
      <c r="X16" s="27">
        <v>4</v>
      </c>
      <c r="Y16" s="27"/>
      <c r="Z16" s="27">
        <v>4</v>
      </c>
    </row>
    <row r="17" spans="1:26" s="10" customFormat="1" ht="11.25">
      <c r="A17" s="27">
        <v>13</v>
      </c>
      <c r="B17" s="27">
        <v>2138020134</v>
      </c>
      <c r="C17" s="27">
        <v>4</v>
      </c>
      <c r="D17" s="27">
        <v>4</v>
      </c>
      <c r="E17" s="27"/>
      <c r="F17" s="579"/>
      <c r="G17" s="27"/>
      <c r="H17" s="27"/>
      <c r="I17" s="27"/>
      <c r="J17" s="27"/>
      <c r="K17" s="27"/>
      <c r="L17" s="27"/>
      <c r="M17" s="27"/>
      <c r="N17" s="27"/>
      <c r="O17" s="173"/>
      <c r="P17" s="578">
        <v>4</v>
      </c>
      <c r="Q17" s="27">
        <v>4</v>
      </c>
      <c r="R17" s="27">
        <v>5</v>
      </c>
      <c r="S17" s="173">
        <v>5</v>
      </c>
      <c r="T17" s="173">
        <v>4</v>
      </c>
      <c r="U17" s="577">
        <v>4</v>
      </c>
      <c r="V17" s="589">
        <f>SUM(C17:U17)/8</f>
        <v>4.25</v>
      </c>
      <c r="W17" s="575"/>
      <c r="X17" s="27">
        <v>2</v>
      </c>
      <c r="Y17" s="27"/>
      <c r="Z17" s="27">
        <v>2</v>
      </c>
    </row>
    <row r="18" spans="1:26" s="10" customFormat="1" ht="11.25">
      <c r="A18" s="27">
        <v>14</v>
      </c>
      <c r="B18" s="27">
        <v>2138020137</v>
      </c>
      <c r="C18" s="553">
        <v>2</v>
      </c>
      <c r="D18" s="553">
        <v>2</v>
      </c>
      <c r="E18" s="27"/>
      <c r="F18" s="27"/>
      <c r="G18" s="27"/>
      <c r="H18" s="27"/>
      <c r="I18" s="27"/>
      <c r="J18" s="579"/>
      <c r="K18" s="27"/>
      <c r="L18" s="27"/>
      <c r="M18" s="27"/>
      <c r="N18" s="27"/>
      <c r="O18" s="173"/>
      <c r="P18" s="555" t="s">
        <v>378</v>
      </c>
      <c r="Q18" s="553">
        <v>2</v>
      </c>
      <c r="R18" s="553" t="s">
        <v>378</v>
      </c>
      <c r="S18" s="586" t="s">
        <v>378</v>
      </c>
      <c r="T18" s="586" t="s">
        <v>378</v>
      </c>
      <c r="U18" s="592" t="s">
        <v>378</v>
      </c>
      <c r="V18" s="589">
        <f>SUM(C18:U18)/8</f>
        <v>0.75</v>
      </c>
      <c r="W18" s="575">
        <v>4</v>
      </c>
      <c r="X18" s="27">
        <v>134</v>
      </c>
      <c r="Y18" s="27"/>
      <c r="Z18" s="27">
        <v>134</v>
      </c>
    </row>
    <row r="19" spans="1:26" s="10" customFormat="1" ht="11.25">
      <c r="A19" s="27">
        <v>15</v>
      </c>
      <c r="B19" s="27">
        <v>2138020123</v>
      </c>
      <c r="C19" s="27">
        <v>5</v>
      </c>
      <c r="D19" s="27">
        <v>4</v>
      </c>
      <c r="E19" s="27"/>
      <c r="F19" s="27"/>
      <c r="G19" s="27"/>
      <c r="H19" s="579"/>
      <c r="I19" s="27"/>
      <c r="J19" s="579"/>
      <c r="K19" s="27"/>
      <c r="L19" s="27"/>
      <c r="M19" s="27"/>
      <c r="N19" s="27"/>
      <c r="O19" s="173"/>
      <c r="P19" s="578">
        <v>4</v>
      </c>
      <c r="Q19" s="27">
        <v>5</v>
      </c>
      <c r="R19" s="27">
        <v>5</v>
      </c>
      <c r="S19" s="173">
        <v>5</v>
      </c>
      <c r="T19" s="173">
        <v>5</v>
      </c>
      <c r="U19" s="577">
        <v>3</v>
      </c>
      <c r="V19" s="589">
        <f>SUM(C19:U19)/8</f>
        <v>4.5</v>
      </c>
      <c r="W19" s="575"/>
      <c r="X19" s="27">
        <v>4</v>
      </c>
      <c r="Y19" s="27"/>
      <c r="Z19" s="27">
        <v>4</v>
      </c>
    </row>
    <row r="20" spans="1:26" s="10" customFormat="1" ht="11.25">
      <c r="A20" s="27">
        <v>16</v>
      </c>
      <c r="B20" s="27">
        <v>2138020138</v>
      </c>
      <c r="C20" s="27">
        <v>5</v>
      </c>
      <c r="D20" s="27">
        <v>5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73"/>
      <c r="P20" s="578">
        <v>5</v>
      </c>
      <c r="Q20" s="27">
        <v>4</v>
      </c>
      <c r="R20" s="27">
        <v>4</v>
      </c>
      <c r="S20" s="586" t="s">
        <v>378</v>
      </c>
      <c r="T20" s="173">
        <v>4</v>
      </c>
      <c r="U20" s="577">
        <v>4</v>
      </c>
      <c r="V20" s="589">
        <f>SUM(C20:U20)/8</f>
        <v>3.875</v>
      </c>
      <c r="W20" s="575"/>
      <c r="X20" s="27">
        <v>104</v>
      </c>
      <c r="Y20" s="27">
        <v>10</v>
      </c>
      <c r="Z20" s="27">
        <v>94</v>
      </c>
    </row>
    <row r="21" spans="1:26" s="10" customFormat="1" ht="11.25">
      <c r="A21" s="27">
        <v>17</v>
      </c>
      <c r="B21" s="27">
        <v>92211</v>
      </c>
      <c r="C21" s="27">
        <v>5</v>
      </c>
      <c r="D21" s="27">
        <v>4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73"/>
      <c r="P21" s="578">
        <v>4</v>
      </c>
      <c r="Q21" s="27">
        <v>4</v>
      </c>
      <c r="R21" s="27">
        <v>5</v>
      </c>
      <c r="S21" s="173">
        <v>5</v>
      </c>
      <c r="T21" s="173">
        <v>3</v>
      </c>
      <c r="U21" s="577">
        <v>4</v>
      </c>
      <c r="V21" s="589">
        <f>SUM(C21:U21)/8</f>
        <v>4.25</v>
      </c>
      <c r="W21" s="575"/>
      <c r="X21" s="27"/>
      <c r="Y21" s="27"/>
      <c r="Z21" s="27"/>
    </row>
    <row r="22" spans="1:26" s="10" customFormat="1" ht="12" thickBot="1">
      <c r="A22" s="546">
        <v>18</v>
      </c>
      <c r="B22" s="546">
        <v>92210</v>
      </c>
      <c r="C22" s="546">
        <v>5</v>
      </c>
      <c r="D22" s="574">
        <v>2</v>
      </c>
      <c r="E22" s="546"/>
      <c r="F22" s="591"/>
      <c r="G22" s="546"/>
      <c r="H22" s="546"/>
      <c r="I22" s="546"/>
      <c r="J22" s="591"/>
      <c r="K22" s="546"/>
      <c r="L22" s="546"/>
      <c r="M22" s="546"/>
      <c r="N22" s="546"/>
      <c r="O22" s="573"/>
      <c r="P22" s="572">
        <v>3</v>
      </c>
      <c r="Q22" s="546">
        <v>5</v>
      </c>
      <c r="R22" s="546">
        <v>5</v>
      </c>
      <c r="S22" s="573">
        <v>5</v>
      </c>
      <c r="T22" s="590" t="s">
        <v>378</v>
      </c>
      <c r="U22" s="571">
        <v>3</v>
      </c>
      <c r="V22" s="589">
        <f>SUM(C22:U22)/8</f>
        <v>3.5</v>
      </c>
      <c r="W22" s="569"/>
      <c r="X22" s="546">
        <v>24</v>
      </c>
      <c r="Y22" s="546"/>
      <c r="Z22" s="546">
        <v>24</v>
      </c>
    </row>
    <row r="23" spans="1:26" s="10" customFormat="1" ht="15" customHeight="1" thickBot="1">
      <c r="A23" s="535"/>
      <c r="B23" s="568" t="s">
        <v>60</v>
      </c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6"/>
      <c r="P23" s="535"/>
      <c r="Q23" s="532"/>
      <c r="R23" s="532"/>
      <c r="S23" s="536"/>
      <c r="T23" s="536"/>
      <c r="U23" s="531"/>
      <c r="V23" s="588">
        <f>SUM(V5:V22)</f>
        <v>62.875</v>
      </c>
      <c r="W23" s="533"/>
      <c r="X23" s="532">
        <f>SUM(X5:X22)</f>
        <v>986</v>
      </c>
      <c r="Y23" s="532">
        <f>SUM(Y5:Y22)</f>
        <v>18</v>
      </c>
      <c r="Z23" s="531">
        <f>SUM(Z5:Z22)</f>
        <v>968</v>
      </c>
    </row>
    <row r="24" spans="1:26" ht="15" customHeight="1" thickBot="1">
      <c r="A24" s="1"/>
      <c r="Z24" s="530">
        <v>408</v>
      </c>
    </row>
    <row r="25" spans="1:26" ht="11.25" customHeight="1">
      <c r="A25" s="5"/>
      <c r="B25" s="529" t="s">
        <v>433</v>
      </c>
      <c r="C25" t="s">
        <v>432</v>
      </c>
      <c r="J25" s="528" t="s">
        <v>431</v>
      </c>
      <c r="K25" s="528"/>
      <c r="L25" s="528"/>
      <c r="M25" s="528"/>
      <c r="N25" s="528"/>
      <c r="O25" s="528"/>
      <c r="P25" s="528"/>
      <c r="Q25" s="528"/>
      <c r="R25" s="528" t="s">
        <v>430</v>
      </c>
      <c r="S25" s="528"/>
      <c r="T25" s="528"/>
      <c r="U25" s="528"/>
      <c r="V25" s="528"/>
      <c r="W25" s="528"/>
      <c r="X25" s="528"/>
      <c r="Y25" s="528"/>
      <c r="Z25" s="25"/>
    </row>
    <row r="26" spans="1:26" ht="15.75" customHeight="1">
      <c r="A26" s="1"/>
      <c r="B26" s="527" t="s">
        <v>392</v>
      </c>
      <c r="C26" s="527"/>
      <c r="E26" s="528" t="s">
        <v>429</v>
      </c>
      <c r="F26" s="528"/>
      <c r="G26" s="528"/>
      <c r="H26" s="528"/>
      <c r="I26" s="528"/>
      <c r="J26" s="528"/>
      <c r="K26" s="528"/>
      <c r="L26" s="528"/>
      <c r="M26" s="528"/>
      <c r="N26" s="528"/>
      <c r="O26" s="528" t="s">
        <v>428</v>
      </c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25"/>
    </row>
    <row r="27" spans="1:26" ht="14.25" customHeight="1">
      <c r="A27" s="1"/>
      <c r="B27" s="441" t="s">
        <v>370</v>
      </c>
      <c r="C27" s="527"/>
      <c r="D27" s="527"/>
      <c r="E27" s="527"/>
      <c r="F27" s="527"/>
      <c r="G27" t="s">
        <v>427</v>
      </c>
      <c r="Z27" s="25"/>
    </row>
    <row r="28" spans="1:26" ht="8.25" customHeight="1">
      <c r="A28" s="1"/>
      <c r="Z28" s="25"/>
    </row>
    <row r="29" spans="1:26" ht="11.25" customHeight="1">
      <c r="A29" s="3"/>
      <c r="B29" s="4" t="s">
        <v>368</v>
      </c>
      <c r="C29" s="4"/>
      <c r="D29" s="4"/>
      <c r="E29" s="472" t="s">
        <v>367</v>
      </c>
      <c r="F29" s="472"/>
      <c r="G29" s="472"/>
      <c r="H29" s="472"/>
      <c r="I29" s="472"/>
      <c r="J29" s="472"/>
      <c r="K29" s="472"/>
      <c r="L29" s="472"/>
      <c r="M29" s="472"/>
      <c r="N29" s="4"/>
      <c r="O29" s="4"/>
      <c r="P29" s="472" t="s">
        <v>366</v>
      </c>
      <c r="Q29" s="472"/>
      <c r="R29" s="472"/>
      <c r="S29" s="472"/>
      <c r="T29" s="472"/>
      <c r="U29" s="472"/>
      <c r="V29" s="472"/>
      <c r="W29" s="472"/>
      <c r="X29" s="472"/>
      <c r="Y29" s="472"/>
      <c r="Z29" s="526"/>
    </row>
  </sheetData>
  <sheetProtection/>
  <mergeCells count="19">
    <mergeCell ref="A1:Z1"/>
    <mergeCell ref="A2:Z2"/>
    <mergeCell ref="A3:A4"/>
    <mergeCell ref="B3:B4"/>
    <mergeCell ref="C3:O3"/>
    <mergeCell ref="P3:U3"/>
    <mergeCell ref="V3:V4"/>
    <mergeCell ref="W3:W4"/>
    <mergeCell ref="X3:X4"/>
    <mergeCell ref="Y3:Y4"/>
    <mergeCell ref="B27:F27"/>
    <mergeCell ref="E29:M29"/>
    <mergeCell ref="P29:Y29"/>
    <mergeCell ref="Z3:Z4"/>
    <mergeCell ref="J25:Q25"/>
    <mergeCell ref="R25:Y25"/>
    <mergeCell ref="B26:C26"/>
    <mergeCell ref="E26:N26"/>
    <mergeCell ref="O26:Y2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4">
      <selection activeCell="B18" sqref="B18"/>
    </sheetView>
  </sheetViews>
  <sheetFormatPr defaultColWidth="9.00390625" defaultRowHeight="12.75"/>
  <cols>
    <col min="1" max="1" width="2.75390625" style="0" customWidth="1"/>
    <col min="2" max="2" width="29.375" style="0" customWidth="1"/>
    <col min="3" max="3" width="3.625" style="0" customWidth="1"/>
    <col min="4" max="6" width="3.25390625" style="0" customWidth="1"/>
    <col min="7" max="8" width="3.625" style="0" customWidth="1"/>
    <col min="9" max="9" width="3.375" style="0" customWidth="1"/>
    <col min="10" max="10" width="3.75390625" style="0" customWidth="1"/>
    <col min="11" max="11" width="3.625" style="0" customWidth="1"/>
    <col min="12" max="13" width="3.375" style="0" customWidth="1"/>
    <col min="14" max="14" width="3.625" style="0" customWidth="1"/>
    <col min="15" max="15" width="3.375" style="0" customWidth="1"/>
    <col min="16" max="17" width="3.625" style="0" customWidth="1"/>
    <col min="18" max="20" width="3.25390625" style="0" customWidth="1"/>
    <col min="21" max="21" width="3.625" style="0" customWidth="1"/>
    <col min="22" max="22" width="4.875" style="0" customWidth="1"/>
    <col min="23" max="23" width="5.625" style="0" customWidth="1"/>
    <col min="24" max="24" width="5.75390625" style="0" customWidth="1"/>
    <col min="25" max="25" width="5.625" style="0" customWidth="1"/>
    <col min="26" max="26" width="4.625" style="0" customWidth="1"/>
  </cols>
  <sheetData>
    <row r="1" spans="1:26" ht="31.5" customHeight="1">
      <c r="A1" s="516" t="s">
        <v>426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8"/>
    </row>
    <row r="2" spans="1:26" ht="13.5" thickBo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8"/>
      <c r="P2" s="438"/>
      <c r="Q2" s="438"/>
      <c r="R2" s="438"/>
      <c r="S2" s="438"/>
      <c r="T2" s="438"/>
      <c r="U2" s="438"/>
      <c r="V2" s="438"/>
      <c r="W2" s="437"/>
      <c r="X2" s="437"/>
      <c r="Y2" s="437"/>
      <c r="Z2" s="457"/>
    </row>
    <row r="3" spans="1:26" ht="37.5" customHeight="1">
      <c r="A3" s="458" t="s">
        <v>0</v>
      </c>
      <c r="B3" s="460" t="s">
        <v>1</v>
      </c>
      <c r="C3" s="516" t="s">
        <v>7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66" t="s">
        <v>8</v>
      </c>
      <c r="P3" s="565"/>
      <c r="Q3" s="565"/>
      <c r="R3" s="565"/>
      <c r="S3" s="565"/>
      <c r="T3" s="565"/>
      <c r="U3" s="564"/>
      <c r="V3" s="581" t="s">
        <v>5</v>
      </c>
      <c r="W3" s="562" t="s">
        <v>6</v>
      </c>
      <c r="X3" s="510" t="s">
        <v>4</v>
      </c>
      <c r="Y3" s="510" t="s">
        <v>3</v>
      </c>
      <c r="Z3" s="510" t="s">
        <v>2</v>
      </c>
    </row>
    <row r="4" spans="1:26" ht="327" customHeight="1">
      <c r="A4" s="459"/>
      <c r="B4" s="461"/>
      <c r="C4" s="559" t="s">
        <v>425</v>
      </c>
      <c r="D4" s="559" t="s">
        <v>424</v>
      </c>
      <c r="E4" s="559" t="s">
        <v>67</v>
      </c>
      <c r="F4" s="559" t="s">
        <v>423</v>
      </c>
      <c r="G4" s="559" t="s">
        <v>422</v>
      </c>
      <c r="H4" s="559"/>
      <c r="I4" s="559"/>
      <c r="J4" s="559"/>
      <c r="K4" s="559"/>
      <c r="L4" s="559"/>
      <c r="M4" s="559"/>
      <c r="N4" s="561"/>
      <c r="O4" s="560" t="s">
        <v>421</v>
      </c>
      <c r="P4" s="559" t="s">
        <v>420</v>
      </c>
      <c r="Q4" s="559" t="s">
        <v>419</v>
      </c>
      <c r="R4" s="559" t="s">
        <v>418</v>
      </c>
      <c r="S4" s="561" t="s">
        <v>417</v>
      </c>
      <c r="T4" s="561" t="s">
        <v>416</v>
      </c>
      <c r="U4" s="558" t="s">
        <v>415</v>
      </c>
      <c r="V4" s="580"/>
      <c r="W4" s="556"/>
      <c r="X4" s="511"/>
      <c r="Y4" s="511"/>
      <c r="Z4" s="511"/>
    </row>
    <row r="5" spans="1:26" s="10" customFormat="1" ht="11.25">
      <c r="A5" s="8">
        <v>1</v>
      </c>
      <c r="B5" s="8">
        <v>2138020366</v>
      </c>
      <c r="C5" s="8">
        <v>4</v>
      </c>
      <c r="D5" s="8">
        <v>5</v>
      </c>
      <c r="E5" s="8">
        <v>4</v>
      </c>
      <c r="F5" s="8">
        <v>5</v>
      </c>
      <c r="G5" s="8">
        <v>5</v>
      </c>
      <c r="H5" s="8"/>
      <c r="I5" s="8"/>
      <c r="J5" s="8"/>
      <c r="K5" s="8"/>
      <c r="L5" s="8"/>
      <c r="M5" s="8"/>
      <c r="N5" s="176"/>
      <c r="O5" s="551">
        <v>5</v>
      </c>
      <c r="P5" s="8">
        <v>5</v>
      </c>
      <c r="Q5" s="8">
        <v>5</v>
      </c>
      <c r="R5" s="8">
        <v>4</v>
      </c>
      <c r="S5" s="173">
        <v>5</v>
      </c>
      <c r="T5" s="176">
        <v>5</v>
      </c>
      <c r="U5" s="550" t="s">
        <v>414</v>
      </c>
      <c r="V5" s="584">
        <f>SUM(C5:U5)/12</f>
        <v>4.333333333333333</v>
      </c>
      <c r="W5" s="99"/>
      <c r="X5" s="8">
        <v>68</v>
      </c>
      <c r="Y5" s="8">
        <v>16</v>
      </c>
      <c r="Z5" s="8">
        <v>52</v>
      </c>
    </row>
    <row r="6" spans="1:26" s="10" customFormat="1" ht="11.25">
      <c r="A6" s="8">
        <v>2</v>
      </c>
      <c r="B6" s="8">
        <v>2138020368</v>
      </c>
      <c r="C6" s="8">
        <v>3</v>
      </c>
      <c r="D6" s="8">
        <v>3</v>
      </c>
      <c r="E6" s="553">
        <v>2</v>
      </c>
      <c r="F6" s="553">
        <v>2</v>
      </c>
      <c r="G6" s="553">
        <v>2</v>
      </c>
      <c r="H6" s="8"/>
      <c r="I6" s="8"/>
      <c r="J6" s="8"/>
      <c r="K6" s="8"/>
      <c r="L6" s="8"/>
      <c r="M6" s="8"/>
      <c r="N6" s="176"/>
      <c r="O6" s="555" t="s">
        <v>378</v>
      </c>
      <c r="P6" s="8">
        <v>4</v>
      </c>
      <c r="Q6" s="553" t="s">
        <v>378</v>
      </c>
      <c r="R6" s="553">
        <v>2</v>
      </c>
      <c r="S6" s="586">
        <v>2</v>
      </c>
      <c r="T6" s="586" t="s">
        <v>378</v>
      </c>
      <c r="U6" s="585" t="s">
        <v>378</v>
      </c>
      <c r="V6" s="584">
        <f>SUM(C6:U6)/12</f>
        <v>1.6666666666666667</v>
      </c>
      <c r="W6" s="99">
        <v>6</v>
      </c>
      <c r="X6" s="8">
        <v>220</v>
      </c>
      <c r="Y6" s="8">
        <v>12</v>
      </c>
      <c r="Z6" s="8">
        <v>208</v>
      </c>
    </row>
    <row r="7" spans="1:26" s="10" customFormat="1" ht="11.25">
      <c r="A7" s="8">
        <v>3</v>
      </c>
      <c r="B7" s="8">
        <v>2138020369</v>
      </c>
      <c r="C7" s="8">
        <v>4</v>
      </c>
      <c r="D7" s="8">
        <v>3</v>
      </c>
      <c r="E7" s="8">
        <v>3</v>
      </c>
      <c r="F7" s="553">
        <v>2</v>
      </c>
      <c r="G7" s="8">
        <v>3</v>
      </c>
      <c r="H7" s="8"/>
      <c r="I7" s="8"/>
      <c r="J7" s="8"/>
      <c r="K7" s="8"/>
      <c r="L7" s="8"/>
      <c r="M7" s="8"/>
      <c r="N7" s="176"/>
      <c r="O7" s="578">
        <v>3</v>
      </c>
      <c r="P7" s="8">
        <v>5</v>
      </c>
      <c r="Q7" s="8">
        <v>3</v>
      </c>
      <c r="R7" s="8">
        <v>3</v>
      </c>
      <c r="S7" s="586">
        <v>2</v>
      </c>
      <c r="T7" s="586" t="s">
        <v>378</v>
      </c>
      <c r="U7" s="585" t="s">
        <v>378</v>
      </c>
      <c r="V7" s="584">
        <f>SUM(C7:U7)/12</f>
        <v>2.5833333333333335</v>
      </c>
      <c r="W7" s="99"/>
      <c r="X7" s="8">
        <v>174</v>
      </c>
      <c r="Y7" s="8">
        <v>52</v>
      </c>
      <c r="Z7" s="8">
        <v>122</v>
      </c>
    </row>
    <row r="8" spans="1:26" s="10" customFormat="1" ht="11.25">
      <c r="A8" s="8">
        <v>4</v>
      </c>
      <c r="B8" s="8">
        <v>2138020371</v>
      </c>
      <c r="C8" s="8">
        <v>4</v>
      </c>
      <c r="D8" s="8">
        <v>3</v>
      </c>
      <c r="E8" s="8">
        <v>3</v>
      </c>
      <c r="F8" s="553">
        <v>2</v>
      </c>
      <c r="G8" s="8">
        <v>3</v>
      </c>
      <c r="H8" s="8"/>
      <c r="I8" s="8"/>
      <c r="J8" s="8"/>
      <c r="K8" s="8"/>
      <c r="L8" s="8"/>
      <c r="M8" s="8"/>
      <c r="N8" s="176"/>
      <c r="O8" s="578">
        <v>3</v>
      </c>
      <c r="P8" s="8">
        <v>5</v>
      </c>
      <c r="Q8" s="8">
        <v>3</v>
      </c>
      <c r="R8" s="8">
        <v>3</v>
      </c>
      <c r="S8" s="586">
        <v>2</v>
      </c>
      <c r="T8" s="586" t="s">
        <v>378</v>
      </c>
      <c r="U8" s="585" t="s">
        <v>378</v>
      </c>
      <c r="V8" s="584">
        <f>SUM(C8:U8)/12</f>
        <v>2.5833333333333335</v>
      </c>
      <c r="W8" s="99"/>
      <c r="X8" s="8">
        <v>94</v>
      </c>
      <c r="Y8" s="8"/>
      <c r="Z8" s="8">
        <v>94</v>
      </c>
    </row>
    <row r="9" spans="1:26" s="10" customFormat="1" ht="11.25">
      <c r="A9" s="8">
        <v>5</v>
      </c>
      <c r="B9" s="8">
        <v>2138020373</v>
      </c>
      <c r="C9" s="8">
        <v>4</v>
      </c>
      <c r="D9" s="553">
        <v>2</v>
      </c>
      <c r="E9" s="8">
        <v>3</v>
      </c>
      <c r="F9" s="553">
        <v>2</v>
      </c>
      <c r="G9" s="8">
        <v>3</v>
      </c>
      <c r="H9" s="8"/>
      <c r="I9" s="8"/>
      <c r="J9" s="8"/>
      <c r="K9" s="8"/>
      <c r="L9" s="8"/>
      <c r="M9" s="8"/>
      <c r="N9" s="176"/>
      <c r="O9" s="578">
        <v>3</v>
      </c>
      <c r="P9" s="8">
        <v>5</v>
      </c>
      <c r="Q9" s="553">
        <v>2</v>
      </c>
      <c r="R9" s="8">
        <v>3</v>
      </c>
      <c r="S9" s="586">
        <v>2</v>
      </c>
      <c r="T9" s="586" t="s">
        <v>378</v>
      </c>
      <c r="U9" s="585" t="s">
        <v>378</v>
      </c>
      <c r="V9" s="584">
        <f>SUM(C9:U9)/12</f>
        <v>2.4166666666666665</v>
      </c>
      <c r="W9" s="99">
        <v>3</v>
      </c>
      <c r="X9" s="8">
        <v>132</v>
      </c>
      <c r="Y9" s="8"/>
      <c r="Z9" s="8">
        <v>132</v>
      </c>
    </row>
    <row r="10" spans="1:26" s="10" customFormat="1" ht="11.25">
      <c r="A10" s="8">
        <v>6</v>
      </c>
      <c r="B10" s="8">
        <v>2138020359</v>
      </c>
      <c r="C10" s="8">
        <v>3</v>
      </c>
      <c r="D10" s="553">
        <v>2</v>
      </c>
      <c r="E10" s="553">
        <v>2</v>
      </c>
      <c r="F10" s="553">
        <v>2</v>
      </c>
      <c r="G10" s="8">
        <v>4</v>
      </c>
      <c r="H10" s="8"/>
      <c r="I10" s="8"/>
      <c r="J10" s="8"/>
      <c r="K10" s="8"/>
      <c r="L10" s="8"/>
      <c r="M10" s="8"/>
      <c r="N10" s="176"/>
      <c r="O10" s="551">
        <v>3</v>
      </c>
      <c r="P10" s="8">
        <v>5</v>
      </c>
      <c r="Q10" s="8">
        <v>3</v>
      </c>
      <c r="R10" s="8">
        <v>3</v>
      </c>
      <c r="S10" s="586">
        <v>2</v>
      </c>
      <c r="T10" s="586" t="s">
        <v>378</v>
      </c>
      <c r="U10" s="585" t="s">
        <v>378</v>
      </c>
      <c r="V10" s="584">
        <f>SUM(C10:U10)/12</f>
        <v>2.4166666666666665</v>
      </c>
      <c r="W10" s="99"/>
      <c r="X10" s="8">
        <v>230</v>
      </c>
      <c r="Y10" s="8"/>
      <c r="Z10" s="8">
        <v>230</v>
      </c>
    </row>
    <row r="11" spans="1:26" s="10" customFormat="1" ht="11.25">
      <c r="A11" s="8">
        <v>7</v>
      </c>
      <c r="B11" s="8">
        <v>2138020374</v>
      </c>
      <c r="C11" s="8">
        <v>3</v>
      </c>
      <c r="D11" s="553">
        <v>2</v>
      </c>
      <c r="E11" s="553">
        <v>2</v>
      </c>
      <c r="F11" s="553">
        <v>2</v>
      </c>
      <c r="G11" s="553">
        <v>2</v>
      </c>
      <c r="H11" s="8"/>
      <c r="I11" s="8"/>
      <c r="J11" s="8"/>
      <c r="K11" s="8"/>
      <c r="L11" s="8"/>
      <c r="M11" s="8"/>
      <c r="N11" s="176"/>
      <c r="O11" s="555" t="s">
        <v>378</v>
      </c>
      <c r="P11" s="8">
        <v>4</v>
      </c>
      <c r="Q11" s="553" t="s">
        <v>378</v>
      </c>
      <c r="R11" s="553">
        <v>2</v>
      </c>
      <c r="S11" s="173">
        <v>3</v>
      </c>
      <c r="T11" s="586" t="s">
        <v>378</v>
      </c>
      <c r="U11" s="585" t="s">
        <v>378</v>
      </c>
      <c r="V11" s="584">
        <f>SUM(C11:U11)/12</f>
        <v>1.6666666666666667</v>
      </c>
      <c r="W11" s="99">
        <v>3</v>
      </c>
      <c r="X11" s="8">
        <v>232</v>
      </c>
      <c r="Y11" s="8">
        <v>26</v>
      </c>
      <c r="Z11" s="8">
        <v>206</v>
      </c>
    </row>
    <row r="12" spans="1:26" s="10" customFormat="1" ht="11.25">
      <c r="A12" s="8">
        <v>8</v>
      </c>
      <c r="B12" s="8">
        <v>2138020376</v>
      </c>
      <c r="C12" s="8">
        <v>4</v>
      </c>
      <c r="D12" s="8">
        <v>3</v>
      </c>
      <c r="E12" s="8">
        <v>3</v>
      </c>
      <c r="F12" s="8">
        <v>3</v>
      </c>
      <c r="G12" s="8">
        <v>3</v>
      </c>
      <c r="H12" s="8"/>
      <c r="I12" s="8"/>
      <c r="J12" s="8"/>
      <c r="K12" s="8"/>
      <c r="L12" s="8"/>
      <c r="M12" s="8"/>
      <c r="N12" s="176"/>
      <c r="O12" s="551">
        <v>3</v>
      </c>
      <c r="P12" s="8">
        <v>4</v>
      </c>
      <c r="Q12" s="8">
        <v>3</v>
      </c>
      <c r="R12" s="8">
        <v>3</v>
      </c>
      <c r="S12" s="586">
        <v>2</v>
      </c>
      <c r="T12" s="586" t="s">
        <v>378</v>
      </c>
      <c r="U12" s="585" t="s">
        <v>378</v>
      </c>
      <c r="V12" s="584">
        <f>SUM(C12:U12)/12</f>
        <v>2.5833333333333335</v>
      </c>
      <c r="W12" s="99"/>
      <c r="X12" s="8">
        <v>112</v>
      </c>
      <c r="Y12" s="8"/>
      <c r="Z12" s="8">
        <v>112</v>
      </c>
    </row>
    <row r="13" spans="1:26" s="10" customFormat="1" ht="11.25">
      <c r="A13" s="8">
        <v>9</v>
      </c>
      <c r="B13" s="8">
        <v>2138020377</v>
      </c>
      <c r="C13" s="8">
        <v>4</v>
      </c>
      <c r="D13" s="8">
        <v>5</v>
      </c>
      <c r="E13" s="553">
        <v>2</v>
      </c>
      <c r="F13" s="8">
        <v>3</v>
      </c>
      <c r="G13" s="8">
        <v>3</v>
      </c>
      <c r="H13" s="8"/>
      <c r="I13" s="8"/>
      <c r="J13" s="8"/>
      <c r="K13" s="8"/>
      <c r="L13" s="8"/>
      <c r="M13" s="8"/>
      <c r="N13" s="176"/>
      <c r="O13" s="551">
        <v>3</v>
      </c>
      <c r="P13" s="8">
        <v>4</v>
      </c>
      <c r="Q13" s="553" t="s">
        <v>378</v>
      </c>
      <c r="R13" s="8">
        <v>3</v>
      </c>
      <c r="S13" s="176">
        <v>3</v>
      </c>
      <c r="T13" s="586" t="s">
        <v>378</v>
      </c>
      <c r="U13" s="585" t="s">
        <v>378</v>
      </c>
      <c r="V13" s="584">
        <f>SUM(C13:U13)/12</f>
        <v>2.5</v>
      </c>
      <c r="W13" s="99"/>
      <c r="X13" s="8">
        <v>78</v>
      </c>
      <c r="Y13" s="8"/>
      <c r="Z13" s="8">
        <v>78</v>
      </c>
    </row>
    <row r="14" spans="1:26" s="10" customFormat="1" ht="11.25">
      <c r="A14" s="8">
        <v>10</v>
      </c>
      <c r="B14" s="8">
        <v>2138020378</v>
      </c>
      <c r="C14" s="8">
        <v>4</v>
      </c>
      <c r="D14" s="8">
        <v>5</v>
      </c>
      <c r="E14" s="8">
        <v>4</v>
      </c>
      <c r="F14" s="8">
        <v>4</v>
      </c>
      <c r="G14" s="8">
        <v>5</v>
      </c>
      <c r="H14" s="8"/>
      <c r="I14" s="8"/>
      <c r="J14" s="8"/>
      <c r="K14" s="8"/>
      <c r="L14" s="8"/>
      <c r="M14" s="8"/>
      <c r="N14" s="176"/>
      <c r="O14" s="551">
        <v>4</v>
      </c>
      <c r="P14" s="8">
        <v>5</v>
      </c>
      <c r="Q14" s="8">
        <v>4</v>
      </c>
      <c r="R14" s="8">
        <v>4</v>
      </c>
      <c r="S14" s="176">
        <v>5</v>
      </c>
      <c r="T14" s="586" t="s">
        <v>378</v>
      </c>
      <c r="U14" s="585" t="s">
        <v>378</v>
      </c>
      <c r="V14" s="584">
        <f>SUM(C14:U14)/12</f>
        <v>3.6666666666666665</v>
      </c>
      <c r="W14" s="99"/>
      <c r="X14" s="8">
        <v>24</v>
      </c>
      <c r="Y14" s="8">
        <v>8</v>
      </c>
      <c r="Z14" s="8">
        <v>16</v>
      </c>
    </row>
    <row r="15" spans="1:26" s="10" customFormat="1" ht="11.25">
      <c r="A15" s="8">
        <v>11</v>
      </c>
      <c r="B15" s="8">
        <v>2138020380</v>
      </c>
      <c r="C15" s="8">
        <v>4</v>
      </c>
      <c r="D15" s="8">
        <v>4</v>
      </c>
      <c r="E15" s="8">
        <v>4</v>
      </c>
      <c r="F15" s="8">
        <v>5</v>
      </c>
      <c r="G15" s="8">
        <v>5</v>
      </c>
      <c r="H15" s="8"/>
      <c r="I15" s="8"/>
      <c r="J15" s="8"/>
      <c r="K15" s="8"/>
      <c r="L15" s="8"/>
      <c r="M15" s="8"/>
      <c r="N15" s="176"/>
      <c r="O15" s="551">
        <v>5</v>
      </c>
      <c r="P15" s="8">
        <v>5</v>
      </c>
      <c r="Q15" s="8">
        <v>5</v>
      </c>
      <c r="R15" s="8">
        <v>4</v>
      </c>
      <c r="S15" s="176">
        <v>5</v>
      </c>
      <c r="T15" s="176">
        <v>5</v>
      </c>
      <c r="U15" s="550" t="s">
        <v>414</v>
      </c>
      <c r="V15" s="584">
        <f>SUM(C15:U15)/12</f>
        <v>4.25</v>
      </c>
      <c r="W15" s="99"/>
      <c r="X15" s="8">
        <v>64</v>
      </c>
      <c r="Y15" s="8"/>
      <c r="Z15" s="8">
        <v>64</v>
      </c>
    </row>
    <row r="16" spans="1:26" s="10" customFormat="1" ht="11.25">
      <c r="A16" s="8">
        <v>12</v>
      </c>
      <c r="B16" s="8">
        <v>2138020382</v>
      </c>
      <c r="C16" s="8">
        <v>4</v>
      </c>
      <c r="D16" s="553">
        <v>2</v>
      </c>
      <c r="E16" s="8">
        <v>3</v>
      </c>
      <c r="F16" s="553">
        <v>2</v>
      </c>
      <c r="G16" s="8">
        <v>3</v>
      </c>
      <c r="H16" s="8"/>
      <c r="I16" s="587"/>
      <c r="J16" s="8"/>
      <c r="K16" s="8"/>
      <c r="L16" s="8"/>
      <c r="M16" s="8"/>
      <c r="N16" s="176"/>
      <c r="O16" s="555" t="s">
        <v>378</v>
      </c>
      <c r="P16" s="8">
        <v>5</v>
      </c>
      <c r="Q16" s="553" t="s">
        <v>378</v>
      </c>
      <c r="R16" s="8">
        <v>3</v>
      </c>
      <c r="S16" s="586">
        <v>2</v>
      </c>
      <c r="T16" s="586" t="s">
        <v>378</v>
      </c>
      <c r="U16" s="585" t="s">
        <v>378</v>
      </c>
      <c r="V16" s="584">
        <f>SUM(C16:U16)/12</f>
        <v>2</v>
      </c>
      <c r="W16" s="99">
        <v>2</v>
      </c>
      <c r="X16" s="8">
        <v>186</v>
      </c>
      <c r="Y16" s="8">
        <v>64</v>
      </c>
      <c r="Z16" s="8">
        <v>122</v>
      </c>
    </row>
    <row r="17" spans="1:26" s="10" customFormat="1" ht="12" thickBot="1">
      <c r="A17" s="540">
        <v>13</v>
      </c>
      <c r="B17" s="540">
        <v>2138020383</v>
      </c>
      <c r="C17" s="540">
        <v>4</v>
      </c>
      <c r="D17" s="540">
        <v>5</v>
      </c>
      <c r="E17" s="540">
        <v>3</v>
      </c>
      <c r="F17" s="540">
        <v>4</v>
      </c>
      <c r="G17" s="574">
        <v>2</v>
      </c>
      <c r="H17" s="540"/>
      <c r="I17" s="540"/>
      <c r="J17" s="540"/>
      <c r="K17" s="540"/>
      <c r="L17" s="540"/>
      <c r="M17" s="540"/>
      <c r="N17" s="545"/>
      <c r="O17" s="544">
        <v>4</v>
      </c>
      <c r="P17" s="540">
        <v>5</v>
      </c>
      <c r="Q17" s="540">
        <v>5</v>
      </c>
      <c r="R17" s="540">
        <v>4</v>
      </c>
      <c r="S17" s="545">
        <v>4</v>
      </c>
      <c r="T17" s="545">
        <v>4</v>
      </c>
      <c r="U17" s="543" t="s">
        <v>414</v>
      </c>
      <c r="V17" s="583">
        <f>SUM(C17:U17)/12</f>
        <v>3.6666666666666665</v>
      </c>
      <c r="W17" s="541"/>
      <c r="X17" s="540">
        <v>122</v>
      </c>
      <c r="Y17" s="540"/>
      <c r="Z17" s="540">
        <v>122</v>
      </c>
    </row>
    <row r="18" spans="1:26" s="10" customFormat="1" ht="12" thickBot="1">
      <c r="A18" s="535"/>
      <c r="B18" s="568" t="s">
        <v>60</v>
      </c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6"/>
      <c r="O18" s="539"/>
      <c r="P18" s="532"/>
      <c r="Q18" s="532"/>
      <c r="R18" s="532"/>
      <c r="S18" s="536"/>
      <c r="T18" s="536"/>
      <c r="U18" s="531"/>
      <c r="V18" s="533">
        <f>SUM(V5:V17)</f>
        <v>36.333333333333336</v>
      </c>
      <c r="W18" s="532"/>
      <c r="X18" s="532">
        <f>SUM(X5:X17)</f>
        <v>1736</v>
      </c>
      <c r="Y18" s="532">
        <f>SUM(Y5:Y17)</f>
        <v>178</v>
      </c>
      <c r="Z18" s="531">
        <f>SUM(Z5:Z17)</f>
        <v>1558</v>
      </c>
    </row>
    <row r="19" spans="1:26" ht="13.5" customHeight="1" thickBot="1">
      <c r="A19" s="1"/>
      <c r="Z19" s="530">
        <v>451</v>
      </c>
    </row>
    <row r="20" spans="1:26" ht="11.25" customHeight="1">
      <c r="A20" s="5"/>
      <c r="B20" s="529" t="s">
        <v>413</v>
      </c>
      <c r="C20" t="s">
        <v>412</v>
      </c>
      <c r="G20" s="10"/>
      <c r="I20" s="528" t="s">
        <v>411</v>
      </c>
      <c r="J20" s="528"/>
      <c r="K20" s="528"/>
      <c r="L20" s="528"/>
      <c r="M20" s="528"/>
      <c r="N20" s="528"/>
      <c r="O20" s="528"/>
      <c r="P20" s="528"/>
      <c r="Q20" s="582"/>
      <c r="R20" s="528" t="s">
        <v>410</v>
      </c>
      <c r="S20" s="528"/>
      <c r="T20" s="528"/>
      <c r="U20" s="528"/>
      <c r="V20" s="528"/>
      <c r="W20" s="528"/>
      <c r="X20" s="528"/>
      <c r="Y20" s="528"/>
      <c r="Z20" s="25"/>
    </row>
    <row r="21" spans="1:26" ht="15.75" customHeight="1">
      <c r="A21" s="1"/>
      <c r="B21" s="527" t="s">
        <v>409</v>
      </c>
      <c r="C21" s="527"/>
      <c r="E21" s="528" t="s">
        <v>408</v>
      </c>
      <c r="F21" s="528"/>
      <c r="G21" s="528"/>
      <c r="H21" s="528"/>
      <c r="I21" s="528"/>
      <c r="J21" s="528"/>
      <c r="K21" s="528"/>
      <c r="L21" s="528"/>
      <c r="M21" s="528"/>
      <c r="N21" s="528" t="s">
        <v>407</v>
      </c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25"/>
    </row>
    <row r="22" spans="1:26" ht="14.25" customHeight="1">
      <c r="A22" s="1"/>
      <c r="B22" s="441" t="s">
        <v>370</v>
      </c>
      <c r="C22" s="527"/>
      <c r="D22" s="527"/>
      <c r="E22" s="527"/>
      <c r="F22" s="527"/>
      <c r="G22" t="s">
        <v>406</v>
      </c>
      <c r="Z22" s="25"/>
    </row>
    <row r="23" spans="1:26" ht="8.25" customHeight="1">
      <c r="A23" s="1"/>
      <c r="Z23" s="25"/>
    </row>
    <row r="24" spans="1:26" ht="11.25" customHeight="1">
      <c r="A24" s="3"/>
      <c r="B24" s="4" t="s">
        <v>368</v>
      </c>
      <c r="C24" s="4"/>
      <c r="D24" s="4"/>
      <c r="E24" s="472" t="s">
        <v>367</v>
      </c>
      <c r="F24" s="472"/>
      <c r="G24" s="472"/>
      <c r="H24" s="472"/>
      <c r="I24" s="472"/>
      <c r="J24" s="472"/>
      <c r="K24" s="472"/>
      <c r="L24" s="472"/>
      <c r="M24" s="4"/>
      <c r="N24" s="4"/>
      <c r="O24" s="472" t="s">
        <v>366</v>
      </c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526"/>
    </row>
  </sheetData>
  <sheetProtection/>
  <mergeCells count="19">
    <mergeCell ref="A1:Z1"/>
    <mergeCell ref="A2:Z2"/>
    <mergeCell ref="A3:A4"/>
    <mergeCell ref="B3:B4"/>
    <mergeCell ref="C3:N3"/>
    <mergeCell ref="O3:U3"/>
    <mergeCell ref="V3:V4"/>
    <mergeCell ref="W3:W4"/>
    <mergeCell ref="X3:X4"/>
    <mergeCell ref="Y3:Y4"/>
    <mergeCell ref="B22:F22"/>
    <mergeCell ref="E24:L24"/>
    <mergeCell ref="O24:Y24"/>
    <mergeCell ref="Z3:Z4"/>
    <mergeCell ref="I20:P20"/>
    <mergeCell ref="R20:Y20"/>
    <mergeCell ref="B21:C21"/>
    <mergeCell ref="E21:M21"/>
    <mergeCell ref="N21:Y2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22">
      <selection activeCell="A31" sqref="A31:S39"/>
    </sheetView>
  </sheetViews>
  <sheetFormatPr defaultColWidth="9.00390625" defaultRowHeight="12.75"/>
  <cols>
    <col min="1" max="1" width="4.00390625" style="0" customWidth="1"/>
    <col min="2" max="2" width="19.125" style="0" customWidth="1"/>
    <col min="3" max="3" width="14.375" style="0" customWidth="1"/>
    <col min="4" max="14" width="4.875" style="0" customWidth="1"/>
    <col min="15" max="20" width="7.125" style="0" customWidth="1"/>
  </cols>
  <sheetData>
    <row r="1" spans="1:20" ht="12.75">
      <c r="A1" s="419" t="s">
        <v>313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1"/>
    </row>
    <row r="2" spans="1:20" ht="23.25" customHeight="1">
      <c r="A2" s="422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4"/>
    </row>
    <row r="3" spans="1:20" ht="30">
      <c r="A3" s="61" t="s">
        <v>0</v>
      </c>
      <c r="B3" s="208" t="s">
        <v>1</v>
      </c>
      <c r="C3" s="209"/>
      <c r="D3" s="425" t="s">
        <v>7</v>
      </c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7"/>
      <c r="Q3" s="210"/>
      <c r="R3" s="210"/>
      <c r="S3" s="210"/>
      <c r="T3" s="210"/>
    </row>
    <row r="4" spans="1:20" ht="109.5" customHeight="1">
      <c r="A4" s="61"/>
      <c r="B4" s="211"/>
      <c r="C4" s="212" t="s">
        <v>172</v>
      </c>
      <c r="D4" s="242" t="s">
        <v>173</v>
      </c>
      <c r="E4" s="242" t="s">
        <v>174</v>
      </c>
      <c r="F4" s="242" t="s">
        <v>10</v>
      </c>
      <c r="G4" s="242" t="s">
        <v>22</v>
      </c>
      <c r="H4" s="242" t="s">
        <v>265</v>
      </c>
      <c r="I4" s="242" t="s">
        <v>176</v>
      </c>
      <c r="J4" s="242" t="s">
        <v>175</v>
      </c>
      <c r="K4" s="242" t="s">
        <v>292</v>
      </c>
      <c r="L4" s="242" t="s">
        <v>69</v>
      </c>
      <c r="M4" s="243" t="s">
        <v>23</v>
      </c>
      <c r="N4" s="244" t="s">
        <v>267</v>
      </c>
      <c r="O4" s="213"/>
      <c r="P4" s="213"/>
      <c r="Q4" s="172" t="s">
        <v>5</v>
      </c>
      <c r="R4" s="172" t="s">
        <v>4</v>
      </c>
      <c r="S4" s="172" t="s">
        <v>180</v>
      </c>
      <c r="T4" s="172" t="s">
        <v>2</v>
      </c>
    </row>
    <row r="5" spans="1:20" ht="31.5" customHeight="1">
      <c r="A5" s="41"/>
      <c r="B5" s="41"/>
      <c r="C5" s="214" t="s">
        <v>293</v>
      </c>
      <c r="D5" s="215">
        <v>4</v>
      </c>
      <c r="E5" s="215">
        <v>3</v>
      </c>
      <c r="F5" s="215">
        <v>3</v>
      </c>
      <c r="G5" s="215">
        <v>4</v>
      </c>
      <c r="H5" s="215">
        <v>3</v>
      </c>
      <c r="I5" s="215">
        <v>4</v>
      </c>
      <c r="J5" s="215">
        <v>4</v>
      </c>
      <c r="K5" s="215">
        <v>4</v>
      </c>
      <c r="L5" s="215">
        <v>4</v>
      </c>
      <c r="M5" s="215">
        <v>5</v>
      </c>
      <c r="N5" s="216">
        <v>3</v>
      </c>
      <c r="O5" s="217"/>
      <c r="P5" s="217"/>
      <c r="Q5" s="218"/>
      <c r="R5" s="219">
        <v>128</v>
      </c>
      <c r="S5" s="219">
        <v>28</v>
      </c>
      <c r="T5" s="219">
        <v>100</v>
      </c>
    </row>
    <row r="6" spans="1:20" ht="31.5" customHeight="1">
      <c r="A6" s="41"/>
      <c r="B6" s="41"/>
      <c r="C6" s="214" t="s">
        <v>294</v>
      </c>
      <c r="D6" s="215">
        <v>4</v>
      </c>
      <c r="E6" s="215">
        <v>3</v>
      </c>
      <c r="F6" s="215">
        <v>3</v>
      </c>
      <c r="G6" s="215">
        <v>3</v>
      </c>
      <c r="H6" s="215">
        <v>3</v>
      </c>
      <c r="I6" s="215">
        <v>5</v>
      </c>
      <c r="J6" s="215">
        <v>4</v>
      </c>
      <c r="K6" s="215">
        <v>4</v>
      </c>
      <c r="L6" s="215">
        <v>4</v>
      </c>
      <c r="M6" s="215">
        <v>5</v>
      </c>
      <c r="N6" s="216">
        <v>3</v>
      </c>
      <c r="O6" s="217"/>
      <c r="P6" s="217"/>
      <c r="Q6" s="218"/>
      <c r="R6" s="219">
        <v>56</v>
      </c>
      <c r="S6" s="219">
        <v>2</v>
      </c>
      <c r="T6" s="219">
        <v>54</v>
      </c>
    </row>
    <row r="7" spans="1:20" ht="31.5" customHeight="1">
      <c r="A7" s="41"/>
      <c r="B7" s="41"/>
      <c r="C7" s="214" t="s">
        <v>295</v>
      </c>
      <c r="D7" s="215">
        <v>3</v>
      </c>
      <c r="E7" s="220">
        <v>2</v>
      </c>
      <c r="F7" s="215">
        <v>3</v>
      </c>
      <c r="G7" s="215">
        <v>3</v>
      </c>
      <c r="H7" s="220">
        <v>2</v>
      </c>
      <c r="I7" s="215">
        <v>3</v>
      </c>
      <c r="J7" s="215">
        <v>3</v>
      </c>
      <c r="K7" s="215">
        <v>3</v>
      </c>
      <c r="L7" s="215">
        <v>3</v>
      </c>
      <c r="M7" s="215">
        <v>4</v>
      </c>
      <c r="N7" s="220">
        <v>2</v>
      </c>
      <c r="O7" s="217"/>
      <c r="P7" s="217"/>
      <c r="Q7" s="218"/>
      <c r="R7" s="219">
        <v>230</v>
      </c>
      <c r="S7" s="219">
        <v>0</v>
      </c>
      <c r="T7" s="219">
        <v>230</v>
      </c>
    </row>
    <row r="8" spans="1:20" ht="31.5" customHeight="1">
      <c r="A8" s="41"/>
      <c r="B8" s="41"/>
      <c r="C8" s="214" t="s">
        <v>296</v>
      </c>
      <c r="D8" s="215">
        <v>3</v>
      </c>
      <c r="E8" s="220">
        <v>2</v>
      </c>
      <c r="F8" s="220">
        <v>2</v>
      </c>
      <c r="G8" s="220">
        <v>2</v>
      </c>
      <c r="H8" s="215">
        <v>3</v>
      </c>
      <c r="I8" s="220">
        <v>2</v>
      </c>
      <c r="J8" s="220">
        <v>2</v>
      </c>
      <c r="K8" s="220">
        <v>2</v>
      </c>
      <c r="L8" s="220">
        <v>2</v>
      </c>
      <c r="M8" s="215">
        <v>5</v>
      </c>
      <c r="N8" s="220">
        <v>2</v>
      </c>
      <c r="O8" s="217"/>
      <c r="P8" s="217"/>
      <c r="Q8" s="218"/>
      <c r="R8" s="219">
        <v>208</v>
      </c>
      <c r="S8" s="219">
        <v>0</v>
      </c>
      <c r="T8" s="219">
        <v>208</v>
      </c>
    </row>
    <row r="9" spans="1:20" ht="31.5" customHeight="1">
      <c r="A9" s="41"/>
      <c r="B9" s="241"/>
      <c r="C9" s="214" t="s">
        <v>317</v>
      </c>
      <c r="D9" s="220">
        <v>2</v>
      </c>
      <c r="E9" s="220">
        <v>2</v>
      </c>
      <c r="F9" s="220">
        <v>2</v>
      </c>
      <c r="G9" s="220">
        <v>2</v>
      </c>
      <c r="H9" s="220">
        <v>2</v>
      </c>
      <c r="I9" s="220">
        <v>2</v>
      </c>
      <c r="J9" s="220">
        <v>2</v>
      </c>
      <c r="K9" s="220">
        <v>2</v>
      </c>
      <c r="L9" s="215">
        <v>5</v>
      </c>
      <c r="M9" s="215">
        <v>5</v>
      </c>
      <c r="N9" s="220">
        <v>2</v>
      </c>
      <c r="O9" s="217"/>
      <c r="P9" s="217"/>
      <c r="Q9" s="218"/>
      <c r="R9" s="219">
        <v>308</v>
      </c>
      <c r="S9" s="219">
        <v>180</v>
      </c>
      <c r="T9" s="219">
        <v>128</v>
      </c>
    </row>
    <row r="10" spans="1:20" ht="31.5" customHeight="1">
      <c r="A10" s="41"/>
      <c r="B10" s="41"/>
      <c r="C10" s="214" t="s">
        <v>297</v>
      </c>
      <c r="D10" s="215">
        <v>4</v>
      </c>
      <c r="E10" s="215">
        <v>3</v>
      </c>
      <c r="F10" s="215">
        <v>4</v>
      </c>
      <c r="G10" s="215">
        <v>4</v>
      </c>
      <c r="H10" s="215">
        <v>5</v>
      </c>
      <c r="I10" s="215">
        <v>5</v>
      </c>
      <c r="J10" s="215">
        <v>4</v>
      </c>
      <c r="K10" s="215">
        <v>5</v>
      </c>
      <c r="L10" s="215">
        <v>4</v>
      </c>
      <c r="M10" s="215">
        <v>5</v>
      </c>
      <c r="N10" s="216">
        <v>3</v>
      </c>
      <c r="O10" s="217"/>
      <c r="P10" s="217"/>
      <c r="Q10" s="218"/>
      <c r="R10" s="219">
        <v>64</v>
      </c>
      <c r="S10" s="219">
        <v>32</v>
      </c>
      <c r="T10" s="219">
        <v>32</v>
      </c>
    </row>
    <row r="11" spans="1:20" ht="31.5" customHeight="1">
      <c r="A11" s="41"/>
      <c r="B11" s="41"/>
      <c r="C11" s="214" t="s">
        <v>298</v>
      </c>
      <c r="D11" s="215">
        <v>3</v>
      </c>
      <c r="E11" s="215">
        <v>3</v>
      </c>
      <c r="F11" s="215">
        <v>3</v>
      </c>
      <c r="G11" s="215">
        <v>3</v>
      </c>
      <c r="H11" s="215">
        <v>3</v>
      </c>
      <c r="I11" s="215">
        <v>4</v>
      </c>
      <c r="J11" s="215">
        <v>4</v>
      </c>
      <c r="K11" s="215">
        <v>4</v>
      </c>
      <c r="L11" s="215">
        <v>3</v>
      </c>
      <c r="M11" s="215">
        <v>5</v>
      </c>
      <c r="N11" s="216">
        <v>3</v>
      </c>
      <c r="O11" s="217"/>
      <c r="P11" s="217"/>
      <c r="Q11" s="218"/>
      <c r="R11" s="219">
        <v>86</v>
      </c>
      <c r="S11" s="219">
        <v>4</v>
      </c>
      <c r="T11" s="219">
        <v>82</v>
      </c>
    </row>
    <row r="12" spans="1:20" ht="31.5" customHeight="1">
      <c r="A12" s="41"/>
      <c r="B12" s="41"/>
      <c r="C12" s="214" t="s">
        <v>299</v>
      </c>
      <c r="D12" s="215">
        <v>4</v>
      </c>
      <c r="E12" s="215">
        <v>3</v>
      </c>
      <c r="F12" s="215">
        <v>3</v>
      </c>
      <c r="G12" s="215">
        <v>4</v>
      </c>
      <c r="H12" s="215">
        <v>4</v>
      </c>
      <c r="I12" s="215">
        <v>4</v>
      </c>
      <c r="J12" s="215">
        <v>4</v>
      </c>
      <c r="K12" s="215">
        <v>4</v>
      </c>
      <c r="L12" s="215">
        <v>4</v>
      </c>
      <c r="M12" s="215">
        <v>5</v>
      </c>
      <c r="N12" s="216">
        <v>3</v>
      </c>
      <c r="O12" s="217"/>
      <c r="P12" s="217"/>
      <c r="Q12" s="218"/>
      <c r="R12" s="219">
        <v>14</v>
      </c>
      <c r="S12" s="219">
        <v>12</v>
      </c>
      <c r="T12" s="219">
        <v>2</v>
      </c>
    </row>
    <row r="13" spans="1:20" ht="31.5" customHeight="1">
      <c r="A13" s="41"/>
      <c r="B13" s="41"/>
      <c r="C13" s="214" t="s">
        <v>300</v>
      </c>
      <c r="D13" s="215">
        <v>4</v>
      </c>
      <c r="E13" s="215">
        <v>4</v>
      </c>
      <c r="F13" s="215">
        <v>4</v>
      </c>
      <c r="G13" s="215">
        <v>5</v>
      </c>
      <c r="H13" s="215">
        <v>5</v>
      </c>
      <c r="I13" s="215">
        <v>5</v>
      </c>
      <c r="J13" s="215">
        <v>5</v>
      </c>
      <c r="K13" s="215">
        <v>4</v>
      </c>
      <c r="L13" s="215">
        <v>4</v>
      </c>
      <c r="M13" s="215">
        <v>5</v>
      </c>
      <c r="N13" s="216">
        <v>3</v>
      </c>
      <c r="O13" s="217"/>
      <c r="P13" s="217"/>
      <c r="Q13" s="218"/>
      <c r="R13" s="219">
        <v>0</v>
      </c>
      <c r="S13" s="219">
        <v>0</v>
      </c>
      <c r="T13" s="219">
        <v>0</v>
      </c>
    </row>
    <row r="14" spans="1:20" ht="31.5" customHeight="1">
      <c r="A14" s="361"/>
      <c r="B14" s="361"/>
      <c r="C14" s="362" t="s">
        <v>301</v>
      </c>
      <c r="D14" s="363">
        <v>4</v>
      </c>
      <c r="E14" s="363">
        <v>5</v>
      </c>
      <c r="F14" s="363">
        <v>5</v>
      </c>
      <c r="G14" s="363">
        <v>4</v>
      </c>
      <c r="H14" s="363">
        <v>4</v>
      </c>
      <c r="I14" s="363">
        <v>5</v>
      </c>
      <c r="J14" s="363">
        <v>4</v>
      </c>
      <c r="K14" s="363">
        <v>5</v>
      </c>
      <c r="L14" s="363">
        <v>4</v>
      </c>
      <c r="M14" s="363">
        <v>5</v>
      </c>
      <c r="N14" s="364">
        <v>5</v>
      </c>
      <c r="O14" s="217"/>
      <c r="P14" s="217"/>
      <c r="Q14" s="218"/>
      <c r="R14" s="219">
        <v>114</v>
      </c>
      <c r="S14" s="219">
        <v>54</v>
      </c>
      <c r="T14" s="219">
        <v>60</v>
      </c>
    </row>
    <row r="15" spans="1:20" ht="31.5" customHeight="1">
      <c r="A15" s="41"/>
      <c r="B15" s="41"/>
      <c r="C15" s="214" t="s">
        <v>302</v>
      </c>
      <c r="D15" s="215">
        <v>4</v>
      </c>
      <c r="E15" s="215">
        <v>3</v>
      </c>
      <c r="F15" s="215">
        <v>3</v>
      </c>
      <c r="G15" s="215">
        <v>3</v>
      </c>
      <c r="H15" s="215">
        <v>3</v>
      </c>
      <c r="I15" s="215">
        <v>4</v>
      </c>
      <c r="J15" s="215">
        <v>3</v>
      </c>
      <c r="K15" s="215">
        <v>4</v>
      </c>
      <c r="L15" s="215">
        <v>4</v>
      </c>
      <c r="M15" s="215">
        <v>5</v>
      </c>
      <c r="N15" s="220">
        <v>2</v>
      </c>
      <c r="O15" s="217"/>
      <c r="P15" s="217"/>
      <c r="Q15" s="218"/>
      <c r="R15" s="219">
        <v>150</v>
      </c>
      <c r="S15" s="219">
        <v>40</v>
      </c>
      <c r="T15" s="219">
        <v>110</v>
      </c>
    </row>
    <row r="16" spans="1:20" ht="31.5" customHeight="1">
      <c r="A16" s="41"/>
      <c r="B16" s="41"/>
      <c r="C16" s="214" t="s">
        <v>303</v>
      </c>
      <c r="D16" s="215">
        <v>3</v>
      </c>
      <c r="E16" s="215">
        <v>3</v>
      </c>
      <c r="F16" s="215">
        <v>3</v>
      </c>
      <c r="G16" s="215">
        <v>4</v>
      </c>
      <c r="H16" s="215">
        <v>3</v>
      </c>
      <c r="I16" s="215">
        <v>3</v>
      </c>
      <c r="J16" s="215">
        <v>3</v>
      </c>
      <c r="K16" s="215">
        <v>5</v>
      </c>
      <c r="L16" s="215">
        <v>4</v>
      </c>
      <c r="M16" s="215">
        <v>4</v>
      </c>
      <c r="N16" s="216">
        <v>3</v>
      </c>
      <c r="O16" s="217"/>
      <c r="P16" s="217"/>
      <c r="Q16" s="218"/>
      <c r="R16" s="219">
        <v>208</v>
      </c>
      <c r="S16" s="219">
        <v>120</v>
      </c>
      <c r="T16" s="219">
        <v>88</v>
      </c>
    </row>
    <row r="17" spans="1:20" ht="31.5" customHeight="1">
      <c r="A17" s="41"/>
      <c r="B17" s="41"/>
      <c r="C17" s="214" t="s">
        <v>304</v>
      </c>
      <c r="D17" s="215">
        <v>3</v>
      </c>
      <c r="E17" s="215">
        <v>3</v>
      </c>
      <c r="F17" s="215">
        <v>3</v>
      </c>
      <c r="G17" s="215">
        <v>3</v>
      </c>
      <c r="H17" s="215">
        <v>3</v>
      </c>
      <c r="I17" s="215">
        <v>4</v>
      </c>
      <c r="J17" s="215">
        <v>3</v>
      </c>
      <c r="K17" s="215">
        <v>4</v>
      </c>
      <c r="L17" s="215">
        <v>4</v>
      </c>
      <c r="M17" s="215">
        <v>5</v>
      </c>
      <c r="N17" s="216">
        <v>3</v>
      </c>
      <c r="O17" s="217"/>
      <c r="P17" s="217"/>
      <c r="Q17" s="218"/>
      <c r="R17" s="219">
        <v>120</v>
      </c>
      <c r="S17" s="219">
        <v>56</v>
      </c>
      <c r="T17" s="219">
        <v>64</v>
      </c>
    </row>
    <row r="18" spans="1:20" ht="31.5" customHeight="1">
      <c r="A18" s="41"/>
      <c r="B18" s="41"/>
      <c r="C18" s="214" t="s">
        <v>305</v>
      </c>
      <c r="D18" s="215">
        <v>3</v>
      </c>
      <c r="E18" s="215">
        <v>3</v>
      </c>
      <c r="F18" s="220">
        <v>2</v>
      </c>
      <c r="G18" s="220">
        <v>2</v>
      </c>
      <c r="H18" s="220">
        <v>2</v>
      </c>
      <c r="I18" s="220">
        <v>2</v>
      </c>
      <c r="J18" s="215">
        <v>2</v>
      </c>
      <c r="K18" s="220">
        <v>2</v>
      </c>
      <c r="L18" s="215">
        <v>3</v>
      </c>
      <c r="M18" s="215">
        <v>5</v>
      </c>
      <c r="N18" s="220">
        <v>2</v>
      </c>
      <c r="O18" s="217"/>
      <c r="P18" s="217"/>
      <c r="Q18" s="218"/>
      <c r="R18" s="219">
        <v>276</v>
      </c>
      <c r="S18" s="219">
        <v>138</v>
      </c>
      <c r="T18" s="219">
        <v>138</v>
      </c>
    </row>
    <row r="19" spans="1:20" ht="31.5" customHeight="1">
      <c r="A19" s="41"/>
      <c r="B19" s="221"/>
      <c r="C19" s="214" t="s">
        <v>306</v>
      </c>
      <c r="D19" s="215">
        <v>4</v>
      </c>
      <c r="E19" s="215">
        <v>3</v>
      </c>
      <c r="F19" s="215">
        <v>4</v>
      </c>
      <c r="G19" s="215">
        <v>3</v>
      </c>
      <c r="H19" s="215">
        <v>4</v>
      </c>
      <c r="I19" s="215">
        <v>4</v>
      </c>
      <c r="J19" s="215">
        <v>4</v>
      </c>
      <c r="K19" s="215">
        <v>4</v>
      </c>
      <c r="L19" s="215">
        <v>4</v>
      </c>
      <c r="M19" s="215">
        <v>5</v>
      </c>
      <c r="N19" s="216">
        <v>3</v>
      </c>
      <c r="O19" s="217"/>
      <c r="P19" s="217"/>
      <c r="Q19" s="218"/>
      <c r="R19" s="219">
        <v>50</v>
      </c>
      <c r="S19" s="219">
        <v>8</v>
      </c>
      <c r="T19" s="219">
        <v>42</v>
      </c>
    </row>
    <row r="20" spans="1:20" ht="31.5" customHeight="1" hidden="1">
      <c r="A20" s="41"/>
      <c r="B20" s="221"/>
      <c r="C20" s="214" t="s">
        <v>307</v>
      </c>
      <c r="D20" s="220">
        <v>2</v>
      </c>
      <c r="E20" s="220">
        <v>2</v>
      </c>
      <c r="F20" s="220">
        <v>2</v>
      </c>
      <c r="G20" s="220">
        <v>2</v>
      </c>
      <c r="H20" s="220">
        <v>2</v>
      </c>
      <c r="I20" s="220">
        <v>2</v>
      </c>
      <c r="J20" s="220">
        <v>2</v>
      </c>
      <c r="K20" s="215">
        <v>3</v>
      </c>
      <c r="L20" s="215">
        <v>3</v>
      </c>
      <c r="M20" s="220">
        <v>2</v>
      </c>
      <c r="N20" s="220">
        <v>2</v>
      </c>
      <c r="O20" s="217"/>
      <c r="P20" s="217"/>
      <c r="Q20" s="218"/>
      <c r="R20" s="219">
        <v>284</v>
      </c>
      <c r="S20" s="219">
        <v>0</v>
      </c>
      <c r="T20" s="219">
        <v>284</v>
      </c>
    </row>
    <row r="21" spans="1:20" ht="31.5" customHeight="1">
      <c r="A21" s="41"/>
      <c r="B21" s="221"/>
      <c r="C21" s="214" t="s">
        <v>308</v>
      </c>
      <c r="D21" s="220">
        <v>2</v>
      </c>
      <c r="E21" s="220">
        <v>2</v>
      </c>
      <c r="F21" s="220">
        <v>2</v>
      </c>
      <c r="G21" s="215">
        <v>3</v>
      </c>
      <c r="H21" s="215">
        <v>3</v>
      </c>
      <c r="I21" s="220">
        <v>2</v>
      </c>
      <c r="J21" s="215">
        <v>3</v>
      </c>
      <c r="K21" s="215">
        <v>4</v>
      </c>
      <c r="L21" s="220">
        <v>2</v>
      </c>
      <c r="M21" s="220">
        <v>2</v>
      </c>
      <c r="N21" s="220">
        <v>2</v>
      </c>
      <c r="O21" s="217"/>
      <c r="P21" s="217"/>
      <c r="Q21" s="218"/>
      <c r="R21" s="219">
        <v>384</v>
      </c>
      <c r="S21" s="219">
        <v>318</v>
      </c>
      <c r="T21" s="219">
        <v>66</v>
      </c>
    </row>
    <row r="22" spans="1:20" ht="31.5" customHeight="1">
      <c r="A22" s="41"/>
      <c r="B22" s="41"/>
      <c r="C22" s="214" t="s">
        <v>309</v>
      </c>
      <c r="D22" s="215">
        <v>4</v>
      </c>
      <c r="E22" s="215">
        <v>3</v>
      </c>
      <c r="F22" s="215">
        <v>5</v>
      </c>
      <c r="G22" s="215">
        <v>3</v>
      </c>
      <c r="H22" s="215">
        <v>4</v>
      </c>
      <c r="I22" s="215">
        <v>4</v>
      </c>
      <c r="J22" s="215">
        <v>3</v>
      </c>
      <c r="K22" s="215">
        <v>4</v>
      </c>
      <c r="L22" s="215">
        <v>4</v>
      </c>
      <c r="M22" s="215">
        <v>5</v>
      </c>
      <c r="N22" s="216">
        <v>3</v>
      </c>
      <c r="O22" s="217"/>
      <c r="P22" s="217"/>
      <c r="Q22" s="218"/>
      <c r="R22" s="219">
        <v>98</v>
      </c>
      <c r="S22" s="219">
        <v>6</v>
      </c>
      <c r="T22" s="219">
        <v>92</v>
      </c>
    </row>
    <row r="23" spans="1:20" ht="31.5" customHeight="1" hidden="1">
      <c r="A23" s="41"/>
      <c r="B23" s="41"/>
      <c r="C23" s="214" t="s">
        <v>314</v>
      </c>
      <c r="D23" s="215">
        <v>4</v>
      </c>
      <c r="E23" s="215">
        <v>4</v>
      </c>
      <c r="F23" s="215">
        <v>4</v>
      </c>
      <c r="G23" s="215">
        <v>5</v>
      </c>
      <c r="H23" s="215">
        <v>5</v>
      </c>
      <c r="I23" s="215">
        <v>5</v>
      </c>
      <c r="J23" s="215">
        <v>4</v>
      </c>
      <c r="K23" s="215">
        <v>4</v>
      </c>
      <c r="L23" s="215">
        <v>5</v>
      </c>
      <c r="M23" s="215">
        <v>5</v>
      </c>
      <c r="N23" s="216">
        <v>5</v>
      </c>
      <c r="O23" s="217"/>
      <c r="P23" s="217"/>
      <c r="Q23" s="218"/>
      <c r="R23" s="219">
        <v>30</v>
      </c>
      <c r="S23" s="219">
        <v>8</v>
      </c>
      <c r="T23" s="219">
        <v>22</v>
      </c>
    </row>
    <row r="24" spans="1:20" ht="31.5" customHeight="1">
      <c r="A24" s="41"/>
      <c r="B24" s="41"/>
      <c r="C24" s="214" t="s">
        <v>310</v>
      </c>
      <c r="D24" s="220">
        <v>2</v>
      </c>
      <c r="E24" s="215">
        <v>3</v>
      </c>
      <c r="F24" s="220">
        <v>2</v>
      </c>
      <c r="G24" s="220">
        <v>2</v>
      </c>
      <c r="H24" s="220">
        <v>2</v>
      </c>
      <c r="I24" s="220">
        <v>2</v>
      </c>
      <c r="J24" s="215">
        <v>3</v>
      </c>
      <c r="K24" s="215">
        <v>3</v>
      </c>
      <c r="L24" s="215">
        <v>3</v>
      </c>
      <c r="M24" s="220">
        <v>2</v>
      </c>
      <c r="N24" s="216">
        <v>3</v>
      </c>
      <c r="O24" s="217"/>
      <c r="P24" s="217"/>
      <c r="Q24" s="218"/>
      <c r="R24" s="219">
        <v>236</v>
      </c>
      <c r="S24" s="219">
        <v>0</v>
      </c>
      <c r="T24" s="219">
        <v>236</v>
      </c>
    </row>
    <row r="25" spans="1:20" ht="31.5" customHeight="1">
      <c r="A25" s="41"/>
      <c r="B25" s="41"/>
      <c r="C25" s="214" t="s">
        <v>311</v>
      </c>
      <c r="D25" s="215">
        <v>3</v>
      </c>
      <c r="E25" s="215">
        <v>3</v>
      </c>
      <c r="F25" s="220">
        <v>2</v>
      </c>
      <c r="G25" s="215">
        <v>3</v>
      </c>
      <c r="H25" s="215">
        <v>3</v>
      </c>
      <c r="I25" s="215">
        <v>4</v>
      </c>
      <c r="J25" s="215">
        <v>3</v>
      </c>
      <c r="K25" s="215">
        <v>4</v>
      </c>
      <c r="L25" s="215">
        <v>3</v>
      </c>
      <c r="M25" s="215">
        <v>5</v>
      </c>
      <c r="N25" s="220">
        <v>2</v>
      </c>
      <c r="O25" s="217"/>
      <c r="P25" s="217"/>
      <c r="Q25" s="218"/>
      <c r="R25" s="219">
        <v>244</v>
      </c>
      <c r="S25" s="219">
        <v>100</v>
      </c>
      <c r="T25" s="219">
        <v>144</v>
      </c>
    </row>
    <row r="26" spans="1:20" ht="31.5" customHeight="1">
      <c r="A26" s="41"/>
      <c r="B26" s="41"/>
      <c r="C26" s="214" t="s">
        <v>312</v>
      </c>
      <c r="D26" s="220">
        <v>2</v>
      </c>
      <c r="E26" s="215">
        <v>3</v>
      </c>
      <c r="F26" s="215">
        <v>3</v>
      </c>
      <c r="G26" s="215">
        <v>3</v>
      </c>
      <c r="H26" s="220">
        <v>2</v>
      </c>
      <c r="I26" s="220">
        <v>2</v>
      </c>
      <c r="J26" s="220">
        <v>2</v>
      </c>
      <c r="K26" s="215">
        <v>3</v>
      </c>
      <c r="L26" s="215">
        <v>3</v>
      </c>
      <c r="M26" s="215">
        <v>2</v>
      </c>
      <c r="N26" s="220">
        <v>2</v>
      </c>
      <c r="O26" s="217"/>
      <c r="P26" s="217"/>
      <c r="Q26" s="218"/>
      <c r="R26" s="219">
        <v>234</v>
      </c>
      <c r="S26" s="219">
        <v>0</v>
      </c>
      <c r="T26" s="219">
        <v>234</v>
      </c>
    </row>
    <row r="27" spans="1:20" ht="31.5" customHeight="1">
      <c r="A27" s="41"/>
      <c r="B27" s="41"/>
      <c r="C27" s="214" t="s">
        <v>315</v>
      </c>
      <c r="D27" s="220">
        <v>2</v>
      </c>
      <c r="E27" s="220">
        <v>2</v>
      </c>
      <c r="F27" s="215">
        <v>3</v>
      </c>
      <c r="G27" s="220">
        <v>2</v>
      </c>
      <c r="H27" s="220">
        <v>2</v>
      </c>
      <c r="I27" s="215">
        <v>3</v>
      </c>
      <c r="J27" s="220">
        <v>2</v>
      </c>
      <c r="K27" s="215">
        <v>3</v>
      </c>
      <c r="L27" s="215">
        <v>4</v>
      </c>
      <c r="M27" s="215">
        <v>5</v>
      </c>
      <c r="N27" s="220">
        <v>2</v>
      </c>
      <c r="O27" s="217"/>
      <c r="P27" s="217"/>
      <c r="Q27" s="218"/>
      <c r="R27" s="219">
        <v>156</v>
      </c>
      <c r="S27" s="219">
        <v>0</v>
      </c>
      <c r="T27" s="219">
        <v>156</v>
      </c>
    </row>
    <row r="28" spans="1:20" ht="31.5" customHeight="1">
      <c r="A28" s="222"/>
      <c r="B28" s="222"/>
      <c r="C28" s="342" t="s">
        <v>316</v>
      </c>
      <c r="D28" s="223">
        <v>2</v>
      </c>
      <c r="E28" s="223">
        <v>2</v>
      </c>
      <c r="F28" s="223">
        <v>2</v>
      </c>
      <c r="G28" s="223">
        <v>2</v>
      </c>
      <c r="H28" s="223">
        <v>2</v>
      </c>
      <c r="I28" s="223">
        <v>2</v>
      </c>
      <c r="J28" s="223">
        <v>2</v>
      </c>
      <c r="K28" s="223">
        <v>2</v>
      </c>
      <c r="L28" s="224">
        <v>2</v>
      </c>
      <c r="M28" s="225">
        <v>5</v>
      </c>
      <c r="N28" s="223">
        <v>2</v>
      </c>
      <c r="O28" s="225"/>
      <c r="P28" s="225"/>
      <c r="Q28" s="343"/>
      <c r="R28" s="226">
        <v>216</v>
      </c>
      <c r="S28" s="226">
        <v>16</v>
      </c>
      <c r="T28" s="226">
        <v>200</v>
      </c>
    </row>
    <row r="29" spans="1:20" ht="31.5" customHeight="1">
      <c r="A29" s="41"/>
      <c r="B29" s="428" t="s">
        <v>362</v>
      </c>
      <c r="C29" s="429"/>
      <c r="D29" s="215"/>
      <c r="E29" s="215"/>
      <c r="F29" s="215"/>
      <c r="G29" s="215"/>
      <c r="H29" s="215"/>
      <c r="I29" s="215"/>
      <c r="J29" s="215"/>
      <c r="K29" s="215"/>
      <c r="L29" s="215"/>
      <c r="M29" s="217"/>
      <c r="N29" s="215"/>
      <c r="O29" s="217"/>
      <c r="P29" s="217"/>
      <c r="Q29" s="218"/>
      <c r="R29" s="219">
        <f>SUM(R5:R28)</f>
        <v>3894</v>
      </c>
      <c r="S29" s="219">
        <f>SUM(S5:S28)</f>
        <v>1122</v>
      </c>
      <c r="T29" s="219">
        <f>SUM(T5:T28)</f>
        <v>2772</v>
      </c>
    </row>
    <row r="30" spans="1:20" ht="18.75" customHeight="1">
      <c r="A30" s="227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9">
        <v>500</v>
      </c>
    </row>
    <row r="31" spans="1:20" ht="12.75">
      <c r="A31" s="230"/>
      <c r="B31" s="192"/>
      <c r="C31" s="430"/>
      <c r="D31" s="430"/>
      <c r="E31" s="430"/>
      <c r="F31" s="430"/>
      <c r="G31" s="60"/>
      <c r="H31" s="430"/>
      <c r="I31" s="430"/>
      <c r="J31" s="430"/>
      <c r="K31" s="430"/>
      <c r="L31" s="430"/>
      <c r="M31" s="430"/>
      <c r="N31" s="195"/>
      <c r="O31" s="195"/>
      <c r="P31" s="195"/>
      <c r="Q31" s="195"/>
      <c r="R31" s="195"/>
      <c r="S31" s="195"/>
      <c r="T31" s="231"/>
    </row>
    <row r="32" spans="1:20" ht="12.75">
      <c r="A32" s="230"/>
      <c r="B32" s="192"/>
      <c r="C32" s="193"/>
      <c r="D32" s="193"/>
      <c r="E32" s="193"/>
      <c r="F32" s="193"/>
      <c r="G32" s="60"/>
      <c r="H32" s="193"/>
      <c r="I32" s="193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231"/>
    </row>
    <row r="33" spans="1:20" ht="12.75">
      <c r="A33" s="230"/>
      <c r="B33" s="192"/>
      <c r="C33" s="192"/>
      <c r="D33" s="232"/>
      <c r="E33" s="412"/>
      <c r="F33" s="412"/>
      <c r="G33" s="412"/>
      <c r="H33" s="412"/>
      <c r="I33" s="412"/>
      <c r="J33" s="412"/>
      <c r="K33" s="195"/>
      <c r="L33" s="195"/>
      <c r="M33" s="195"/>
      <c r="N33" s="195"/>
      <c r="O33" s="195"/>
      <c r="P33" s="195"/>
      <c r="Q33" s="195"/>
      <c r="R33" s="195"/>
      <c r="S33" s="195"/>
      <c r="T33" s="231"/>
    </row>
    <row r="34" spans="1:20" ht="12.75">
      <c r="A34" s="230"/>
      <c r="B34" s="192"/>
      <c r="C34" s="192"/>
      <c r="D34" s="232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231"/>
    </row>
    <row r="35" spans="1:20" ht="12.75">
      <c r="A35" s="230"/>
      <c r="B35" s="192"/>
      <c r="C35" s="192"/>
      <c r="D35" s="192"/>
      <c r="E35" s="192"/>
      <c r="F35" s="192"/>
      <c r="G35" s="232"/>
      <c r="H35" s="232"/>
      <c r="I35" s="232"/>
      <c r="J35" s="232"/>
      <c r="K35" s="232"/>
      <c r="L35" s="232"/>
      <c r="M35" s="193"/>
      <c r="N35" s="193"/>
      <c r="O35" s="193"/>
      <c r="P35" s="193"/>
      <c r="Q35" s="193"/>
      <c r="R35" s="193"/>
      <c r="S35" s="193"/>
      <c r="T35" s="233"/>
    </row>
    <row r="36" spans="1:20" ht="12.75">
      <c r="A36" s="234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5"/>
    </row>
    <row r="37" spans="1:20" ht="12.75">
      <c r="A37" s="234"/>
      <c r="B37" s="232"/>
      <c r="C37" s="232"/>
      <c r="D37" s="232"/>
      <c r="E37" s="195"/>
      <c r="F37" s="195"/>
      <c r="G37" s="195"/>
      <c r="H37" s="195"/>
      <c r="I37" s="195"/>
      <c r="J37" s="195"/>
      <c r="K37" s="195"/>
      <c r="L37" s="195"/>
      <c r="M37" s="195"/>
      <c r="N37" s="232"/>
      <c r="O37" s="232"/>
      <c r="P37" s="195"/>
      <c r="Q37" s="195"/>
      <c r="R37" s="195"/>
      <c r="S37" s="195"/>
      <c r="T37" s="231"/>
    </row>
    <row r="38" spans="1:20" ht="12.75">
      <c r="A38" s="234"/>
      <c r="B38" s="192"/>
      <c r="C38" s="192"/>
      <c r="D38" s="193"/>
      <c r="E38" s="193"/>
      <c r="F38" s="193"/>
      <c r="G38" s="193"/>
      <c r="H38" s="60"/>
      <c r="I38" s="193"/>
      <c r="J38" s="193"/>
      <c r="K38" s="195"/>
      <c r="L38" s="195"/>
      <c r="M38" s="195"/>
      <c r="N38" s="195"/>
      <c r="O38" s="195"/>
      <c r="P38" s="195"/>
      <c r="Q38" s="195"/>
      <c r="R38" s="195"/>
      <c r="S38" s="195"/>
      <c r="T38" s="231"/>
    </row>
    <row r="39" spans="1:20" ht="12.75">
      <c r="A39" s="236"/>
      <c r="B39" s="237"/>
      <c r="C39" s="237"/>
      <c r="D39" s="237"/>
      <c r="E39" s="238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40"/>
    </row>
  </sheetData>
  <sheetProtection/>
  <mergeCells count="6">
    <mergeCell ref="A1:T2"/>
    <mergeCell ref="D3:P3"/>
    <mergeCell ref="B29:C29"/>
    <mergeCell ref="H31:M31"/>
    <mergeCell ref="C31:F31"/>
    <mergeCell ref="E33:J3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.75390625" style="0" customWidth="1"/>
    <col min="2" max="2" width="29.375" style="0" customWidth="1"/>
    <col min="3" max="3" width="3.625" style="0" customWidth="1"/>
    <col min="4" max="6" width="3.25390625" style="0" customWidth="1"/>
    <col min="7" max="7" width="3.625" style="0" customWidth="1"/>
    <col min="8" max="8" width="3.75390625" style="0" customWidth="1"/>
    <col min="9" max="9" width="3.625" style="0" customWidth="1"/>
    <col min="10" max="10" width="3.375" style="0" customWidth="1"/>
    <col min="11" max="11" width="3.75390625" style="0" customWidth="1"/>
    <col min="12" max="12" width="3.625" style="0" customWidth="1"/>
    <col min="13" max="14" width="3.375" style="0" customWidth="1"/>
    <col min="15" max="17" width="3.625" style="0" customWidth="1"/>
    <col min="18" max="18" width="3.25390625" style="0" customWidth="1"/>
    <col min="19" max="19" width="3.625" style="0" customWidth="1"/>
    <col min="20" max="20" width="6.00390625" style="0" customWidth="1"/>
    <col min="21" max="21" width="7.75390625" style="0" customWidth="1"/>
    <col min="22" max="22" width="5.75390625" style="0" customWidth="1"/>
    <col min="23" max="23" width="5.625" style="0" customWidth="1"/>
    <col min="24" max="24" width="5.375" style="0" customWidth="1"/>
  </cols>
  <sheetData>
    <row r="1" spans="1:24" ht="31.5" customHeight="1">
      <c r="A1" s="516" t="s">
        <v>405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8"/>
    </row>
    <row r="2" spans="1:24" ht="13.5" thickBo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8"/>
      <c r="Q2" s="438"/>
      <c r="R2" s="438"/>
      <c r="S2" s="438"/>
      <c r="T2" s="438"/>
      <c r="U2" s="437"/>
      <c r="V2" s="437"/>
      <c r="W2" s="437"/>
      <c r="X2" s="457"/>
    </row>
    <row r="3" spans="1:24" ht="37.5" customHeight="1">
      <c r="A3" s="458" t="s">
        <v>0</v>
      </c>
      <c r="B3" s="460" t="s">
        <v>1</v>
      </c>
      <c r="C3" s="516" t="s">
        <v>7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66" t="s">
        <v>8</v>
      </c>
      <c r="Q3" s="565"/>
      <c r="R3" s="565"/>
      <c r="S3" s="564"/>
      <c r="T3" s="581" t="s">
        <v>5</v>
      </c>
      <c r="U3" s="562" t="s">
        <v>6</v>
      </c>
      <c r="V3" s="510" t="s">
        <v>4</v>
      </c>
      <c r="W3" s="510" t="s">
        <v>3</v>
      </c>
      <c r="X3" s="510" t="s">
        <v>2</v>
      </c>
    </row>
    <row r="4" spans="1:24" ht="239.25" customHeight="1">
      <c r="A4" s="459"/>
      <c r="B4" s="461"/>
      <c r="C4" s="559" t="s">
        <v>404</v>
      </c>
      <c r="D4" s="559" t="s">
        <v>403</v>
      </c>
      <c r="E4" s="559" t="s">
        <v>402</v>
      </c>
      <c r="F4" s="559" t="s">
        <v>401</v>
      </c>
      <c r="G4" s="559" t="s">
        <v>400</v>
      </c>
      <c r="H4" s="559" t="s">
        <v>67</v>
      </c>
      <c r="I4" s="559"/>
      <c r="J4" s="559"/>
      <c r="K4" s="559"/>
      <c r="L4" s="559"/>
      <c r="M4" s="559"/>
      <c r="N4" s="559"/>
      <c r="O4" s="561"/>
      <c r="P4" s="560" t="s">
        <v>399</v>
      </c>
      <c r="Q4" s="559" t="s">
        <v>398</v>
      </c>
      <c r="R4" s="559" t="s">
        <v>397</v>
      </c>
      <c r="S4" s="558"/>
      <c r="T4" s="580"/>
      <c r="U4" s="556"/>
      <c r="V4" s="511"/>
      <c r="W4" s="511"/>
      <c r="X4" s="511"/>
    </row>
    <row r="5" spans="1:24" s="10" customFormat="1" ht="11.25">
      <c r="A5" s="8">
        <v>1</v>
      </c>
      <c r="B5" s="8">
        <v>2140020103</v>
      </c>
      <c r="C5" s="27">
        <v>3</v>
      </c>
      <c r="D5" s="553">
        <v>2</v>
      </c>
      <c r="E5" s="27">
        <v>4</v>
      </c>
      <c r="F5" s="27">
        <v>3</v>
      </c>
      <c r="G5" s="27">
        <v>3</v>
      </c>
      <c r="H5" s="553">
        <v>2</v>
      </c>
      <c r="I5" s="27"/>
      <c r="J5" s="27"/>
      <c r="K5" s="27"/>
      <c r="L5" s="27"/>
      <c r="M5" s="27"/>
      <c r="N5" s="27"/>
      <c r="O5" s="173"/>
      <c r="P5" s="555">
        <v>2</v>
      </c>
      <c r="Q5" s="553">
        <v>2</v>
      </c>
      <c r="R5" s="553">
        <v>2</v>
      </c>
      <c r="S5" s="577"/>
      <c r="T5" s="576"/>
      <c r="U5" s="575"/>
      <c r="V5" s="27">
        <v>159</v>
      </c>
      <c r="W5" s="27"/>
      <c r="X5" s="27">
        <v>159</v>
      </c>
    </row>
    <row r="6" spans="1:24" s="10" customFormat="1" ht="11.25">
      <c r="A6" s="27">
        <v>2</v>
      </c>
      <c r="B6" s="27">
        <v>2140020108</v>
      </c>
      <c r="C6" s="27">
        <v>4</v>
      </c>
      <c r="D6" s="27">
        <v>5</v>
      </c>
      <c r="E6" s="27">
        <v>5</v>
      </c>
      <c r="F6" s="27">
        <v>5</v>
      </c>
      <c r="G6" s="27">
        <v>4</v>
      </c>
      <c r="H6" s="27">
        <v>4</v>
      </c>
      <c r="I6" s="27"/>
      <c r="J6" s="27"/>
      <c r="K6" s="27"/>
      <c r="L6" s="27"/>
      <c r="M6" s="27"/>
      <c r="N6" s="27"/>
      <c r="O6" s="173"/>
      <c r="P6" s="578">
        <v>5</v>
      </c>
      <c r="Q6" s="27">
        <v>3</v>
      </c>
      <c r="R6" s="27">
        <v>5</v>
      </c>
      <c r="S6" s="577"/>
      <c r="T6" s="576"/>
      <c r="U6" s="575"/>
      <c r="V6" s="27">
        <v>108</v>
      </c>
      <c r="W6" s="27">
        <v>18</v>
      </c>
      <c r="X6" s="27">
        <v>90</v>
      </c>
    </row>
    <row r="7" spans="1:24" s="10" customFormat="1" ht="11.25">
      <c r="A7" s="27">
        <v>3</v>
      </c>
      <c r="B7" s="27">
        <v>2140020110</v>
      </c>
      <c r="C7" s="27">
        <v>4</v>
      </c>
      <c r="D7" s="27">
        <v>4</v>
      </c>
      <c r="E7" s="27">
        <v>5</v>
      </c>
      <c r="F7" s="27">
        <v>5</v>
      </c>
      <c r="G7" s="27">
        <v>3</v>
      </c>
      <c r="H7" s="27">
        <v>3</v>
      </c>
      <c r="I7" s="579"/>
      <c r="J7" s="27"/>
      <c r="K7" s="27"/>
      <c r="L7" s="27"/>
      <c r="M7" s="27"/>
      <c r="N7" s="27"/>
      <c r="O7" s="173"/>
      <c r="P7" s="578">
        <v>5</v>
      </c>
      <c r="Q7" s="27">
        <v>4</v>
      </c>
      <c r="R7" s="553" t="s">
        <v>378</v>
      </c>
      <c r="S7" s="577"/>
      <c r="T7" s="576"/>
      <c r="U7" s="575"/>
      <c r="V7" s="27">
        <v>156</v>
      </c>
      <c r="W7" s="27">
        <v>24</v>
      </c>
      <c r="X7" s="27">
        <v>132</v>
      </c>
    </row>
    <row r="8" spans="1:24" s="10" customFormat="1" ht="11.25">
      <c r="A8" s="27">
        <v>4</v>
      </c>
      <c r="B8" s="27">
        <v>2140020111</v>
      </c>
      <c r="C8" s="27">
        <v>4</v>
      </c>
      <c r="D8" s="27">
        <v>4</v>
      </c>
      <c r="E8" s="27">
        <v>5</v>
      </c>
      <c r="F8" s="27">
        <v>4</v>
      </c>
      <c r="G8" s="27">
        <v>4</v>
      </c>
      <c r="H8" s="27">
        <v>4</v>
      </c>
      <c r="I8" s="27"/>
      <c r="J8" s="27"/>
      <c r="K8" s="27"/>
      <c r="L8" s="27"/>
      <c r="M8" s="27"/>
      <c r="N8" s="27"/>
      <c r="O8" s="173"/>
      <c r="P8" s="578">
        <v>5</v>
      </c>
      <c r="Q8" s="27">
        <v>3</v>
      </c>
      <c r="R8" s="27">
        <v>4</v>
      </c>
      <c r="S8" s="577"/>
      <c r="T8" s="576"/>
      <c r="U8" s="575">
        <v>5</v>
      </c>
      <c r="V8" s="27">
        <v>40</v>
      </c>
      <c r="W8" s="27"/>
      <c r="X8" s="27">
        <v>40</v>
      </c>
    </row>
    <row r="9" spans="1:24" s="10" customFormat="1" ht="11.25">
      <c r="A9" s="27">
        <v>5</v>
      </c>
      <c r="B9" s="27">
        <v>2140020113</v>
      </c>
      <c r="C9" s="27">
        <v>5</v>
      </c>
      <c r="D9" s="27">
        <v>5</v>
      </c>
      <c r="E9" s="27">
        <v>5</v>
      </c>
      <c r="F9" s="27">
        <v>5</v>
      </c>
      <c r="G9" s="27">
        <v>4</v>
      </c>
      <c r="H9" s="27">
        <v>4</v>
      </c>
      <c r="I9" s="27"/>
      <c r="J9" s="27"/>
      <c r="K9" s="27"/>
      <c r="L9" s="27"/>
      <c r="M9" s="27"/>
      <c r="N9" s="27"/>
      <c r="O9" s="173"/>
      <c r="P9" s="578">
        <v>4</v>
      </c>
      <c r="Q9" s="27">
        <v>5</v>
      </c>
      <c r="R9" s="27">
        <v>4</v>
      </c>
      <c r="S9" s="577"/>
      <c r="T9" s="576"/>
      <c r="U9" s="575"/>
      <c r="V9" s="27">
        <v>4</v>
      </c>
      <c r="W9" s="27"/>
      <c r="X9" s="27">
        <v>4</v>
      </c>
    </row>
    <row r="10" spans="1:24" s="10" customFormat="1" ht="11.25">
      <c r="A10" s="27">
        <v>6</v>
      </c>
      <c r="B10" s="27">
        <v>2140020114</v>
      </c>
      <c r="C10" s="27">
        <v>4</v>
      </c>
      <c r="D10" s="27">
        <v>4</v>
      </c>
      <c r="E10" s="27">
        <v>4</v>
      </c>
      <c r="F10" s="27">
        <v>4</v>
      </c>
      <c r="G10" s="27">
        <v>3</v>
      </c>
      <c r="H10" s="27">
        <v>4</v>
      </c>
      <c r="I10" s="27"/>
      <c r="J10" s="27"/>
      <c r="K10" s="27"/>
      <c r="L10" s="27"/>
      <c r="M10" s="27"/>
      <c r="N10" s="27"/>
      <c r="O10" s="173"/>
      <c r="P10" s="578">
        <v>4</v>
      </c>
      <c r="Q10" s="553">
        <v>2</v>
      </c>
      <c r="R10" s="27">
        <v>5</v>
      </c>
      <c r="S10" s="577"/>
      <c r="T10" s="576"/>
      <c r="U10" s="575"/>
      <c r="V10" s="27">
        <v>138</v>
      </c>
      <c r="W10" s="27"/>
      <c r="X10" s="27">
        <v>138</v>
      </c>
    </row>
    <row r="11" spans="1:24" s="10" customFormat="1" ht="11.25">
      <c r="A11" s="27">
        <v>7</v>
      </c>
      <c r="B11" s="27">
        <v>2140020115</v>
      </c>
      <c r="C11" s="27">
        <v>3</v>
      </c>
      <c r="D11" s="27">
        <v>4</v>
      </c>
      <c r="E11" s="27">
        <v>4</v>
      </c>
      <c r="F11" s="27">
        <v>3</v>
      </c>
      <c r="G11" s="27">
        <v>3</v>
      </c>
      <c r="H11" s="553">
        <v>2</v>
      </c>
      <c r="I11" s="27"/>
      <c r="J11" s="27"/>
      <c r="K11" s="27"/>
      <c r="L11" s="27"/>
      <c r="M11" s="27"/>
      <c r="N11" s="27"/>
      <c r="O11" s="173"/>
      <c r="P11" s="578">
        <v>4</v>
      </c>
      <c r="Q11" s="27">
        <v>3</v>
      </c>
      <c r="R11" s="27">
        <v>4</v>
      </c>
      <c r="S11" s="577"/>
      <c r="T11" s="576"/>
      <c r="U11" s="575"/>
      <c r="V11" s="27">
        <v>140</v>
      </c>
      <c r="W11" s="27">
        <v>12</v>
      </c>
      <c r="X11" s="27">
        <v>128</v>
      </c>
    </row>
    <row r="12" spans="1:24" s="10" customFormat="1" ht="11.25">
      <c r="A12" s="27">
        <v>8</v>
      </c>
      <c r="B12" s="27">
        <v>2140020117</v>
      </c>
      <c r="C12" s="27">
        <v>3</v>
      </c>
      <c r="D12" s="27">
        <v>3</v>
      </c>
      <c r="E12" s="27">
        <v>4</v>
      </c>
      <c r="F12" s="27">
        <v>3</v>
      </c>
      <c r="G12" s="27">
        <v>3</v>
      </c>
      <c r="H12" s="27">
        <v>4</v>
      </c>
      <c r="I12" s="27"/>
      <c r="J12" s="27"/>
      <c r="K12" s="27"/>
      <c r="L12" s="27"/>
      <c r="M12" s="27"/>
      <c r="N12" s="27"/>
      <c r="O12" s="173"/>
      <c r="P12" s="578">
        <v>4</v>
      </c>
      <c r="Q12" s="553">
        <v>2</v>
      </c>
      <c r="R12" s="27">
        <v>4</v>
      </c>
      <c r="S12" s="577"/>
      <c r="T12" s="576"/>
      <c r="U12" s="575"/>
      <c r="V12" s="27">
        <v>126</v>
      </c>
      <c r="W12" s="27"/>
      <c r="X12" s="27">
        <v>126</v>
      </c>
    </row>
    <row r="13" spans="1:24" s="10" customFormat="1" ht="11.25">
      <c r="A13" s="27">
        <v>9</v>
      </c>
      <c r="B13" s="27">
        <v>2140020118</v>
      </c>
      <c r="C13" s="27">
        <v>4</v>
      </c>
      <c r="D13" s="27">
        <v>4</v>
      </c>
      <c r="E13" s="27">
        <v>4</v>
      </c>
      <c r="F13" s="27">
        <v>3</v>
      </c>
      <c r="G13" s="27">
        <v>4</v>
      </c>
      <c r="H13" s="27">
        <v>3</v>
      </c>
      <c r="I13" s="27"/>
      <c r="J13" s="27"/>
      <c r="K13" s="27"/>
      <c r="L13" s="27"/>
      <c r="M13" s="27"/>
      <c r="N13" s="27"/>
      <c r="O13" s="173"/>
      <c r="P13" s="578">
        <v>4</v>
      </c>
      <c r="Q13" s="27">
        <v>3</v>
      </c>
      <c r="R13" s="27">
        <v>4</v>
      </c>
      <c r="S13" s="577"/>
      <c r="T13" s="576"/>
      <c r="U13" s="575"/>
      <c r="V13" s="27">
        <v>101</v>
      </c>
      <c r="W13" s="27"/>
      <c r="X13" s="27">
        <v>101</v>
      </c>
    </row>
    <row r="14" spans="1:24" s="10" customFormat="1" ht="11.25">
      <c r="A14" s="27">
        <v>10</v>
      </c>
      <c r="B14" s="27">
        <v>2140020119</v>
      </c>
      <c r="C14" s="27">
        <v>3</v>
      </c>
      <c r="D14" s="553">
        <v>2</v>
      </c>
      <c r="E14" s="27">
        <v>4</v>
      </c>
      <c r="F14" s="27">
        <v>3</v>
      </c>
      <c r="G14" s="27">
        <v>3</v>
      </c>
      <c r="H14" s="553">
        <v>2</v>
      </c>
      <c r="I14" s="27"/>
      <c r="J14" s="27"/>
      <c r="K14" s="27"/>
      <c r="L14" s="27"/>
      <c r="M14" s="27"/>
      <c r="N14" s="27"/>
      <c r="O14" s="173"/>
      <c r="P14" s="555" t="s">
        <v>378</v>
      </c>
      <c r="Q14" s="553">
        <v>2</v>
      </c>
      <c r="R14" s="553" t="s">
        <v>378</v>
      </c>
      <c r="S14" s="577"/>
      <c r="T14" s="576"/>
      <c r="U14" s="575"/>
      <c r="V14" s="27">
        <v>176</v>
      </c>
      <c r="W14" s="27"/>
      <c r="X14" s="27">
        <v>176</v>
      </c>
    </row>
    <row r="15" spans="1:24" s="10" customFormat="1" ht="11.25">
      <c r="A15" s="27">
        <v>11</v>
      </c>
      <c r="B15" s="27">
        <v>2140020120</v>
      </c>
      <c r="C15" s="27">
        <v>4</v>
      </c>
      <c r="D15" s="553">
        <v>2</v>
      </c>
      <c r="E15" s="27">
        <v>4</v>
      </c>
      <c r="F15" s="27">
        <v>3</v>
      </c>
      <c r="G15" s="27">
        <v>3</v>
      </c>
      <c r="H15" s="553">
        <v>2</v>
      </c>
      <c r="I15" s="579"/>
      <c r="J15" s="27"/>
      <c r="K15" s="27"/>
      <c r="L15" s="27"/>
      <c r="M15" s="27"/>
      <c r="N15" s="27"/>
      <c r="O15" s="173"/>
      <c r="P15" s="578">
        <v>4</v>
      </c>
      <c r="Q15" s="553">
        <v>2</v>
      </c>
      <c r="R15" s="553" t="s">
        <v>378</v>
      </c>
      <c r="S15" s="577"/>
      <c r="T15" s="576"/>
      <c r="U15" s="575"/>
      <c r="V15" s="27">
        <v>192</v>
      </c>
      <c r="W15" s="27"/>
      <c r="X15" s="27">
        <v>192</v>
      </c>
    </row>
    <row r="16" spans="1:24" s="10" customFormat="1" ht="11.25">
      <c r="A16" s="27">
        <v>12</v>
      </c>
      <c r="B16" s="27">
        <v>2140020124</v>
      </c>
      <c r="C16" s="27">
        <v>4</v>
      </c>
      <c r="D16" s="27">
        <v>3</v>
      </c>
      <c r="E16" s="27">
        <v>4</v>
      </c>
      <c r="F16" s="553">
        <v>2</v>
      </c>
      <c r="G16" s="27">
        <v>4</v>
      </c>
      <c r="H16" s="27">
        <v>3</v>
      </c>
      <c r="I16" s="27"/>
      <c r="J16" s="27"/>
      <c r="K16" s="27"/>
      <c r="L16" s="27"/>
      <c r="M16" s="27"/>
      <c r="N16" s="27"/>
      <c r="O16" s="173"/>
      <c r="P16" s="578">
        <v>3</v>
      </c>
      <c r="Q16" s="553">
        <v>2</v>
      </c>
      <c r="R16" s="27">
        <v>3</v>
      </c>
      <c r="S16" s="577"/>
      <c r="T16" s="576"/>
      <c r="U16" s="575"/>
      <c r="V16" s="27">
        <v>160</v>
      </c>
      <c r="W16" s="27"/>
      <c r="X16" s="27">
        <v>160</v>
      </c>
    </row>
    <row r="17" spans="1:24" s="10" customFormat="1" ht="11.25">
      <c r="A17" s="27">
        <v>13</v>
      </c>
      <c r="B17" s="27">
        <v>2140020125</v>
      </c>
      <c r="C17" s="27">
        <v>3</v>
      </c>
      <c r="D17" s="27">
        <v>3</v>
      </c>
      <c r="E17" s="27">
        <v>5</v>
      </c>
      <c r="F17" s="553">
        <v>2</v>
      </c>
      <c r="G17" s="27">
        <v>3</v>
      </c>
      <c r="H17" s="27">
        <v>3</v>
      </c>
      <c r="I17" s="27"/>
      <c r="J17" s="27"/>
      <c r="K17" s="27"/>
      <c r="L17" s="27"/>
      <c r="M17" s="27"/>
      <c r="N17" s="27"/>
      <c r="O17" s="173"/>
      <c r="P17" s="578">
        <v>5</v>
      </c>
      <c r="Q17" s="27">
        <v>3</v>
      </c>
      <c r="R17" s="27">
        <v>5</v>
      </c>
      <c r="S17" s="577"/>
      <c r="T17" s="576"/>
      <c r="U17" s="575"/>
      <c r="V17" s="27">
        <v>86</v>
      </c>
      <c r="W17" s="27"/>
      <c r="X17" s="27">
        <v>86</v>
      </c>
    </row>
    <row r="18" spans="1:24" s="10" customFormat="1" ht="11.25">
      <c r="A18" s="27">
        <v>14</v>
      </c>
      <c r="B18" s="27">
        <v>2140020126</v>
      </c>
      <c r="C18" s="27">
        <v>4</v>
      </c>
      <c r="D18" s="27">
        <v>5</v>
      </c>
      <c r="E18" s="27">
        <v>5</v>
      </c>
      <c r="F18" s="27">
        <v>3</v>
      </c>
      <c r="G18" s="27">
        <v>4</v>
      </c>
      <c r="H18" s="27">
        <v>4</v>
      </c>
      <c r="I18" s="27"/>
      <c r="J18" s="27"/>
      <c r="K18" s="27"/>
      <c r="L18" s="27"/>
      <c r="M18" s="27"/>
      <c r="N18" s="27"/>
      <c r="O18" s="173"/>
      <c r="P18" s="578">
        <v>5</v>
      </c>
      <c r="Q18" s="27">
        <v>5</v>
      </c>
      <c r="R18" s="27">
        <v>5</v>
      </c>
      <c r="S18" s="577"/>
      <c r="T18" s="576"/>
      <c r="U18" s="575"/>
      <c r="V18" s="27">
        <v>46</v>
      </c>
      <c r="W18" s="27"/>
      <c r="X18" s="27">
        <v>46</v>
      </c>
    </row>
    <row r="19" spans="1:24" s="10" customFormat="1" ht="11.25">
      <c r="A19" s="27">
        <v>15</v>
      </c>
      <c r="B19" s="27">
        <v>2140020127</v>
      </c>
      <c r="C19" s="27">
        <v>5</v>
      </c>
      <c r="D19" s="27">
        <v>5</v>
      </c>
      <c r="E19" s="27">
        <v>5</v>
      </c>
      <c r="F19" s="27">
        <v>5</v>
      </c>
      <c r="G19" s="27">
        <v>4</v>
      </c>
      <c r="H19" s="27">
        <v>4</v>
      </c>
      <c r="I19" s="27"/>
      <c r="J19" s="27"/>
      <c r="K19" s="27"/>
      <c r="L19" s="27"/>
      <c r="M19" s="27"/>
      <c r="N19" s="27"/>
      <c r="O19" s="173"/>
      <c r="P19" s="578">
        <v>5</v>
      </c>
      <c r="Q19" s="27">
        <v>5</v>
      </c>
      <c r="R19" s="27">
        <v>5</v>
      </c>
      <c r="S19" s="577"/>
      <c r="T19" s="576"/>
      <c r="U19" s="575"/>
      <c r="V19" s="27">
        <v>40</v>
      </c>
      <c r="W19" s="27">
        <v>22</v>
      </c>
      <c r="X19" s="27">
        <v>18</v>
      </c>
    </row>
    <row r="20" spans="1:24" s="10" customFormat="1" ht="11.25">
      <c r="A20" s="27">
        <v>16</v>
      </c>
      <c r="B20" s="27">
        <v>2140020129</v>
      </c>
      <c r="C20" s="27">
        <v>4</v>
      </c>
      <c r="D20" s="27">
        <v>5</v>
      </c>
      <c r="E20" s="27">
        <v>5</v>
      </c>
      <c r="F20" s="27">
        <v>5</v>
      </c>
      <c r="G20" s="27">
        <v>4</v>
      </c>
      <c r="H20" s="27">
        <v>4</v>
      </c>
      <c r="I20" s="27"/>
      <c r="J20" s="27"/>
      <c r="K20" s="27"/>
      <c r="L20" s="27"/>
      <c r="M20" s="27"/>
      <c r="N20" s="27"/>
      <c r="O20" s="173"/>
      <c r="P20" s="578">
        <v>5</v>
      </c>
      <c r="Q20" s="27">
        <v>5</v>
      </c>
      <c r="R20" s="27">
        <v>5</v>
      </c>
      <c r="S20" s="577"/>
      <c r="T20" s="576"/>
      <c r="U20" s="575"/>
      <c r="V20" s="27">
        <v>2</v>
      </c>
      <c r="W20" s="27"/>
      <c r="X20" s="27">
        <v>2</v>
      </c>
    </row>
    <row r="21" spans="1:24" s="10" customFormat="1" ht="11.25">
      <c r="A21" s="27">
        <v>17</v>
      </c>
      <c r="B21" s="27">
        <v>2140020102</v>
      </c>
      <c r="C21" s="27">
        <v>3</v>
      </c>
      <c r="D21" s="27">
        <v>4</v>
      </c>
      <c r="E21" s="27">
        <v>5</v>
      </c>
      <c r="F21" s="27">
        <v>3</v>
      </c>
      <c r="G21" s="27">
        <v>3</v>
      </c>
      <c r="H21" s="553">
        <v>2</v>
      </c>
      <c r="I21" s="27"/>
      <c r="J21" s="27"/>
      <c r="K21" s="27"/>
      <c r="L21" s="27"/>
      <c r="M21" s="27"/>
      <c r="N21" s="27"/>
      <c r="O21" s="173"/>
      <c r="P21" s="555">
        <v>2</v>
      </c>
      <c r="Q21" s="553">
        <v>2</v>
      </c>
      <c r="R21" s="27">
        <v>3</v>
      </c>
      <c r="S21" s="577"/>
      <c r="T21" s="576"/>
      <c r="U21" s="575"/>
      <c r="V21" s="27">
        <v>100</v>
      </c>
      <c r="W21" s="27"/>
      <c r="X21" s="27">
        <v>100</v>
      </c>
    </row>
    <row r="22" spans="1:24" s="10" customFormat="1" ht="11.25">
      <c r="A22" s="27">
        <v>18</v>
      </c>
      <c r="B22" s="27">
        <v>2140020145</v>
      </c>
      <c r="C22" s="27">
        <v>3</v>
      </c>
      <c r="D22" s="27">
        <v>3</v>
      </c>
      <c r="E22" s="27">
        <v>5</v>
      </c>
      <c r="F22" s="553">
        <v>2</v>
      </c>
      <c r="G22" s="27">
        <v>3</v>
      </c>
      <c r="H22" s="27">
        <v>3</v>
      </c>
      <c r="I22" s="27"/>
      <c r="J22" s="27"/>
      <c r="K22" s="27"/>
      <c r="L22" s="27"/>
      <c r="M22" s="27"/>
      <c r="N22" s="27"/>
      <c r="O22" s="173"/>
      <c r="P22" s="555" t="s">
        <v>378</v>
      </c>
      <c r="Q22" s="553">
        <v>2</v>
      </c>
      <c r="R22" s="553" t="s">
        <v>378</v>
      </c>
      <c r="S22" s="577"/>
      <c r="T22" s="576"/>
      <c r="U22" s="575">
        <v>1</v>
      </c>
      <c r="V22" s="27">
        <v>102</v>
      </c>
      <c r="W22" s="27"/>
      <c r="X22" s="27">
        <v>102</v>
      </c>
    </row>
    <row r="23" spans="1:24" s="10" customFormat="1" ht="12" thickBot="1">
      <c r="A23" s="540">
        <v>19</v>
      </c>
      <c r="B23" s="540">
        <v>2336</v>
      </c>
      <c r="C23" s="546">
        <v>3</v>
      </c>
      <c r="D23" s="546">
        <v>4</v>
      </c>
      <c r="E23" s="546">
        <v>4</v>
      </c>
      <c r="F23" s="546">
        <v>3</v>
      </c>
      <c r="G23" s="574">
        <v>2</v>
      </c>
      <c r="H23" s="546">
        <v>3</v>
      </c>
      <c r="I23" s="546"/>
      <c r="J23" s="546"/>
      <c r="K23" s="546"/>
      <c r="L23" s="546"/>
      <c r="M23" s="546"/>
      <c r="N23" s="546"/>
      <c r="O23" s="573"/>
      <c r="P23" s="572">
        <v>4</v>
      </c>
      <c r="Q23" s="546">
        <v>3</v>
      </c>
      <c r="R23" s="546">
        <v>3</v>
      </c>
      <c r="S23" s="571"/>
      <c r="T23" s="570"/>
      <c r="U23" s="569"/>
      <c r="V23" s="546">
        <v>102</v>
      </c>
      <c r="W23" s="546">
        <v>42</v>
      </c>
      <c r="X23" s="546">
        <v>60</v>
      </c>
    </row>
    <row r="24" spans="1:24" s="10" customFormat="1" ht="12" thickBot="1">
      <c r="A24" s="535"/>
      <c r="B24" s="568" t="s">
        <v>60</v>
      </c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6"/>
      <c r="P24" s="535"/>
      <c r="Q24" s="532"/>
      <c r="R24" s="532"/>
      <c r="S24" s="531"/>
      <c r="T24" s="567"/>
      <c r="U24" s="533"/>
      <c r="V24" s="532">
        <f>SUM(V5:V23)</f>
        <v>1978</v>
      </c>
      <c r="W24" s="532">
        <f>SUM(W5:W23)</f>
        <v>118</v>
      </c>
      <c r="X24" s="531">
        <f>SUM(X5:X23)</f>
        <v>1860</v>
      </c>
    </row>
    <row r="25" spans="1:24" ht="12" customHeight="1" thickBot="1">
      <c r="A25" s="1"/>
      <c r="X25" s="530">
        <v>326</v>
      </c>
    </row>
    <row r="26" spans="1:24" ht="11.25" customHeight="1">
      <c r="A26" s="5"/>
      <c r="B26" s="529" t="s">
        <v>396</v>
      </c>
      <c r="C26" t="s">
        <v>395</v>
      </c>
      <c r="J26" s="528" t="s">
        <v>394</v>
      </c>
      <c r="K26" s="528"/>
      <c r="L26" s="528"/>
      <c r="M26" s="528"/>
      <c r="N26" s="528"/>
      <c r="O26" s="528"/>
      <c r="P26" s="528"/>
      <c r="Q26" s="528"/>
      <c r="R26" s="528" t="s">
        <v>393</v>
      </c>
      <c r="S26" s="528"/>
      <c r="T26" s="528"/>
      <c r="U26" s="528"/>
      <c r="V26" s="528"/>
      <c r="W26" s="528"/>
      <c r="X26" s="25"/>
    </row>
    <row r="27" spans="1:24" ht="15.75" customHeight="1">
      <c r="A27" s="1"/>
      <c r="B27" s="527" t="s">
        <v>392</v>
      </c>
      <c r="C27" s="527"/>
      <c r="E27" s="528" t="s">
        <v>391</v>
      </c>
      <c r="F27" s="528"/>
      <c r="G27" s="528"/>
      <c r="H27" s="528"/>
      <c r="I27" s="528"/>
      <c r="J27" s="528"/>
      <c r="K27" s="528"/>
      <c r="L27" s="528"/>
      <c r="M27" s="528"/>
      <c r="N27" s="528"/>
      <c r="O27" s="528" t="s">
        <v>390</v>
      </c>
      <c r="P27" s="528"/>
      <c r="Q27" s="528"/>
      <c r="R27" s="528"/>
      <c r="S27" s="528"/>
      <c r="T27" s="528"/>
      <c r="U27" s="528"/>
      <c r="V27" s="528"/>
      <c r="W27" s="528"/>
      <c r="X27" s="25"/>
    </row>
    <row r="28" spans="1:24" ht="14.25" customHeight="1">
      <c r="A28" s="1"/>
      <c r="B28" s="441" t="s">
        <v>370</v>
      </c>
      <c r="C28" s="527"/>
      <c r="D28" s="527"/>
      <c r="E28" s="527"/>
      <c r="F28" s="527"/>
      <c r="G28" t="s">
        <v>389</v>
      </c>
      <c r="X28" s="25"/>
    </row>
    <row r="29" spans="1:24" ht="8.25" customHeight="1">
      <c r="A29" s="1"/>
      <c r="X29" s="25"/>
    </row>
    <row r="30" spans="1:24" ht="11.25" customHeight="1">
      <c r="A30" s="3"/>
      <c r="B30" s="4" t="s">
        <v>368</v>
      </c>
      <c r="C30" s="4"/>
      <c r="D30" s="4"/>
      <c r="E30" s="472" t="s">
        <v>367</v>
      </c>
      <c r="F30" s="472"/>
      <c r="G30" s="472"/>
      <c r="H30" s="472"/>
      <c r="I30" s="472"/>
      <c r="J30" s="472"/>
      <c r="K30" s="472"/>
      <c r="L30" s="472"/>
      <c r="M30" s="472"/>
      <c r="N30" s="4"/>
      <c r="O30" s="4"/>
      <c r="P30" s="472" t="s">
        <v>366</v>
      </c>
      <c r="Q30" s="472"/>
      <c r="R30" s="472"/>
      <c r="S30" s="472"/>
      <c r="T30" s="472"/>
      <c r="U30" s="472"/>
      <c r="V30" s="472"/>
      <c r="W30" s="472"/>
      <c r="X30" s="526"/>
    </row>
  </sheetData>
  <sheetProtection/>
  <mergeCells count="19">
    <mergeCell ref="B28:F28"/>
    <mergeCell ref="E30:M30"/>
    <mergeCell ref="P30:W30"/>
    <mergeCell ref="X3:X4"/>
    <mergeCell ref="J26:Q26"/>
    <mergeCell ref="R26:W26"/>
    <mergeCell ref="B27:C27"/>
    <mergeCell ref="E27:N27"/>
    <mergeCell ref="O27:W27"/>
    <mergeCell ref="A1:X1"/>
    <mergeCell ref="A2:X2"/>
    <mergeCell ref="A3:A4"/>
    <mergeCell ref="B3:B4"/>
    <mergeCell ref="C3:O3"/>
    <mergeCell ref="P3:S3"/>
    <mergeCell ref="T3:T4"/>
    <mergeCell ref="U3:U4"/>
    <mergeCell ref="V3:V4"/>
    <mergeCell ref="W3:W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4">
      <selection activeCell="B29" sqref="B29"/>
    </sheetView>
  </sheetViews>
  <sheetFormatPr defaultColWidth="9.00390625" defaultRowHeight="12.75"/>
  <cols>
    <col min="1" max="1" width="2.75390625" style="0" customWidth="1"/>
    <col min="2" max="2" width="31.00390625" style="0" customWidth="1"/>
    <col min="3" max="3" width="3.625" style="0" customWidth="1"/>
    <col min="4" max="6" width="3.25390625" style="0" customWidth="1"/>
    <col min="7" max="7" width="3.625" style="0" customWidth="1"/>
    <col min="8" max="8" width="3.75390625" style="0" customWidth="1"/>
    <col min="9" max="9" width="3.625" style="0" customWidth="1"/>
    <col min="10" max="10" width="3.375" style="0" customWidth="1"/>
    <col min="11" max="11" width="3.75390625" style="0" customWidth="1"/>
    <col min="12" max="12" width="3.625" style="0" customWidth="1"/>
    <col min="13" max="14" width="3.375" style="0" customWidth="1"/>
    <col min="15" max="17" width="3.625" style="0" customWidth="1"/>
    <col min="18" max="18" width="3.25390625" style="0" customWidth="1"/>
    <col min="19" max="19" width="3.625" style="0" customWidth="1"/>
    <col min="20" max="20" width="6.00390625" style="0" customWidth="1"/>
    <col min="21" max="21" width="7.75390625" style="0" customWidth="1"/>
    <col min="22" max="22" width="5.75390625" style="0" customWidth="1"/>
    <col min="23" max="23" width="5.625" style="0" customWidth="1"/>
    <col min="24" max="24" width="5.75390625" style="0" customWidth="1"/>
  </cols>
  <sheetData>
    <row r="1" spans="1:24" ht="31.5" customHeight="1">
      <c r="A1" s="516" t="s">
        <v>388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8"/>
    </row>
    <row r="2" spans="1:24" ht="13.5" thickBo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8"/>
      <c r="Q2" s="438"/>
      <c r="R2" s="438"/>
      <c r="S2" s="438"/>
      <c r="T2" s="438"/>
      <c r="U2" s="437"/>
      <c r="V2" s="437"/>
      <c r="W2" s="437"/>
      <c r="X2" s="457"/>
    </row>
    <row r="3" spans="1:24" ht="37.5" customHeight="1">
      <c r="A3" s="458" t="s">
        <v>0</v>
      </c>
      <c r="B3" s="460" t="s">
        <v>1</v>
      </c>
      <c r="C3" s="516" t="s">
        <v>7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66" t="s">
        <v>8</v>
      </c>
      <c r="Q3" s="565"/>
      <c r="R3" s="565"/>
      <c r="S3" s="564"/>
      <c r="T3" s="563" t="s">
        <v>5</v>
      </c>
      <c r="U3" s="562" t="s">
        <v>6</v>
      </c>
      <c r="V3" s="510" t="s">
        <v>4</v>
      </c>
      <c r="W3" s="510" t="s">
        <v>3</v>
      </c>
      <c r="X3" s="510" t="s">
        <v>2</v>
      </c>
    </row>
    <row r="4" spans="1:24" ht="168.75" customHeight="1">
      <c r="A4" s="459"/>
      <c r="B4" s="461"/>
      <c r="C4" s="559" t="s">
        <v>67</v>
      </c>
      <c r="D4" s="559" t="s">
        <v>117</v>
      </c>
      <c r="E4" s="559" t="s">
        <v>387</v>
      </c>
      <c r="F4" s="559" t="s">
        <v>386</v>
      </c>
      <c r="G4" s="559" t="s">
        <v>385</v>
      </c>
      <c r="H4" s="559" t="s">
        <v>384</v>
      </c>
      <c r="I4" s="559" t="s">
        <v>383</v>
      </c>
      <c r="J4" s="559"/>
      <c r="K4" s="559"/>
      <c r="L4" s="559"/>
      <c r="M4" s="559"/>
      <c r="N4" s="559"/>
      <c r="O4" s="561"/>
      <c r="P4" s="560" t="s">
        <v>382</v>
      </c>
      <c r="Q4" s="559" t="s">
        <v>381</v>
      </c>
      <c r="R4" s="559" t="s">
        <v>380</v>
      </c>
      <c r="S4" s="558"/>
      <c r="T4" s="557"/>
      <c r="U4" s="556"/>
      <c r="V4" s="511"/>
      <c r="W4" s="511"/>
      <c r="X4" s="511"/>
    </row>
    <row r="5" spans="1:24" s="10" customFormat="1" ht="11.25">
      <c r="A5" s="27">
        <v>1</v>
      </c>
      <c r="B5" s="27">
        <v>2138020343</v>
      </c>
      <c r="C5" s="552">
        <v>3</v>
      </c>
      <c r="D5" s="552">
        <v>4</v>
      </c>
      <c r="E5" s="552">
        <v>3</v>
      </c>
      <c r="F5" s="552">
        <v>4</v>
      </c>
      <c r="G5" s="552">
        <v>4</v>
      </c>
      <c r="H5" s="552">
        <v>3</v>
      </c>
      <c r="I5" s="552">
        <v>5</v>
      </c>
      <c r="J5" s="27"/>
      <c r="K5" s="8"/>
      <c r="L5" s="8"/>
      <c r="M5" s="8"/>
      <c r="N5" s="8"/>
      <c r="O5" s="176"/>
      <c r="P5" s="551">
        <v>4</v>
      </c>
      <c r="Q5" s="8">
        <v>4</v>
      </c>
      <c r="R5" s="8">
        <v>4</v>
      </c>
      <c r="S5" s="550"/>
      <c r="T5" s="549">
        <f>SUM(C5:S5)/10</f>
        <v>3.8</v>
      </c>
      <c r="U5" s="99"/>
      <c r="V5" s="8">
        <v>114</v>
      </c>
      <c r="W5" s="8">
        <v>10</v>
      </c>
      <c r="X5" s="8">
        <v>104</v>
      </c>
    </row>
    <row r="6" spans="1:24" s="10" customFormat="1" ht="11.25">
      <c r="A6" s="27">
        <v>2</v>
      </c>
      <c r="B6" s="27">
        <v>2138020328</v>
      </c>
      <c r="C6" s="552">
        <v>3</v>
      </c>
      <c r="D6" s="552">
        <v>4</v>
      </c>
      <c r="E6" s="554">
        <v>2</v>
      </c>
      <c r="F6" s="554">
        <v>2</v>
      </c>
      <c r="G6" s="554">
        <v>2</v>
      </c>
      <c r="H6" s="552">
        <v>3</v>
      </c>
      <c r="I6" s="552">
        <v>3</v>
      </c>
      <c r="J6" s="27"/>
      <c r="K6" s="8"/>
      <c r="L6" s="8"/>
      <c r="M6" s="8"/>
      <c r="N6" s="8"/>
      <c r="O6" s="176"/>
      <c r="P6" s="551">
        <v>3</v>
      </c>
      <c r="Q6" s="8">
        <v>3</v>
      </c>
      <c r="R6" s="8">
        <v>4</v>
      </c>
      <c r="S6" s="550"/>
      <c r="T6" s="549">
        <f>SUM(C6:S6)/10</f>
        <v>2.9</v>
      </c>
      <c r="U6" s="99"/>
      <c r="V6" s="8">
        <v>132</v>
      </c>
      <c r="W6" s="8"/>
      <c r="X6" s="8">
        <v>132</v>
      </c>
    </row>
    <row r="7" spans="1:24" s="10" customFormat="1" ht="11.25">
      <c r="A7" s="27">
        <v>3</v>
      </c>
      <c r="B7" s="27">
        <v>2138020302</v>
      </c>
      <c r="C7" s="552">
        <v>3</v>
      </c>
      <c r="D7" s="554">
        <v>2</v>
      </c>
      <c r="E7" s="552">
        <v>4</v>
      </c>
      <c r="F7" s="552">
        <v>5</v>
      </c>
      <c r="G7" s="552">
        <v>4</v>
      </c>
      <c r="H7" s="552">
        <v>4</v>
      </c>
      <c r="I7" s="552">
        <v>4</v>
      </c>
      <c r="J7" s="27"/>
      <c r="K7" s="8"/>
      <c r="L7" s="8"/>
      <c r="M7" s="8"/>
      <c r="N7" s="8"/>
      <c r="O7" s="176"/>
      <c r="P7" s="551">
        <v>4</v>
      </c>
      <c r="Q7" s="8">
        <v>4</v>
      </c>
      <c r="R7" s="8">
        <v>5</v>
      </c>
      <c r="S7" s="550"/>
      <c r="T7" s="549">
        <f>SUM(C7:S7)/10</f>
        <v>3.9</v>
      </c>
      <c r="U7" s="99"/>
      <c r="V7" s="8">
        <v>60</v>
      </c>
      <c r="W7" s="8">
        <v>10</v>
      </c>
      <c r="X7" s="8">
        <v>50</v>
      </c>
    </row>
    <row r="8" spans="1:24" s="10" customFormat="1" ht="11.25">
      <c r="A8" s="27">
        <v>4</v>
      </c>
      <c r="B8" s="27">
        <v>2138020330</v>
      </c>
      <c r="C8" s="552">
        <v>4</v>
      </c>
      <c r="D8" s="552">
        <v>5</v>
      </c>
      <c r="E8" s="552">
        <v>4</v>
      </c>
      <c r="F8" s="552">
        <v>3</v>
      </c>
      <c r="G8" s="554">
        <v>2</v>
      </c>
      <c r="H8" s="552">
        <v>5</v>
      </c>
      <c r="I8" s="552">
        <v>5</v>
      </c>
      <c r="J8" s="27"/>
      <c r="K8" s="8"/>
      <c r="L8" s="8"/>
      <c r="M8" s="8"/>
      <c r="N8" s="8"/>
      <c r="O8" s="176"/>
      <c r="P8" s="551">
        <v>5</v>
      </c>
      <c r="Q8" s="8">
        <v>4</v>
      </c>
      <c r="R8" s="8">
        <v>5</v>
      </c>
      <c r="S8" s="550"/>
      <c r="T8" s="549">
        <f>SUM(C8:S8)/10</f>
        <v>4.2</v>
      </c>
      <c r="U8" s="99"/>
      <c r="V8" s="8">
        <v>42</v>
      </c>
      <c r="W8" s="8"/>
      <c r="X8" s="8">
        <v>42</v>
      </c>
    </row>
    <row r="9" spans="1:24" s="10" customFormat="1" ht="11.25">
      <c r="A9" s="27">
        <v>5</v>
      </c>
      <c r="B9" s="27">
        <v>2138020336</v>
      </c>
      <c r="C9" s="554">
        <v>2</v>
      </c>
      <c r="D9" s="554">
        <v>2</v>
      </c>
      <c r="E9" s="554">
        <v>2</v>
      </c>
      <c r="F9" s="554">
        <v>2</v>
      </c>
      <c r="G9" s="552">
        <v>3</v>
      </c>
      <c r="H9" s="552">
        <v>3</v>
      </c>
      <c r="I9" s="552">
        <v>3</v>
      </c>
      <c r="J9" s="27"/>
      <c r="K9" s="8"/>
      <c r="L9" s="8"/>
      <c r="M9" s="8"/>
      <c r="N9" s="8"/>
      <c r="O9" s="176"/>
      <c r="P9" s="551">
        <v>3</v>
      </c>
      <c r="Q9" s="8">
        <v>3</v>
      </c>
      <c r="R9" s="8">
        <v>3</v>
      </c>
      <c r="S9" s="550"/>
      <c r="T9" s="549">
        <f>SUM(C9:S9)/10</f>
        <v>2.6</v>
      </c>
      <c r="U9" s="99">
        <v>3</v>
      </c>
      <c r="V9" s="8">
        <v>84</v>
      </c>
      <c r="W9" s="8"/>
      <c r="X9" s="8">
        <v>84</v>
      </c>
    </row>
    <row r="10" spans="1:24" s="10" customFormat="1" ht="11.25">
      <c r="A10" s="27">
        <v>6</v>
      </c>
      <c r="B10" s="27">
        <v>2054</v>
      </c>
      <c r="C10" s="552">
        <v>4</v>
      </c>
      <c r="D10" s="552">
        <v>5</v>
      </c>
      <c r="E10" s="552">
        <v>5</v>
      </c>
      <c r="F10" s="552">
        <v>4</v>
      </c>
      <c r="G10" s="552">
        <v>4</v>
      </c>
      <c r="H10" s="552">
        <v>5</v>
      </c>
      <c r="I10" s="552">
        <v>5</v>
      </c>
      <c r="J10" s="27"/>
      <c r="K10" s="8"/>
      <c r="L10" s="8"/>
      <c r="M10" s="8"/>
      <c r="N10" s="8"/>
      <c r="O10" s="176"/>
      <c r="P10" s="551">
        <v>5</v>
      </c>
      <c r="Q10" s="8">
        <v>4</v>
      </c>
      <c r="R10" s="8">
        <v>5</v>
      </c>
      <c r="S10" s="550"/>
      <c r="T10" s="549">
        <f>SUM(C10:S10)/10</f>
        <v>4.6</v>
      </c>
      <c r="U10" s="99"/>
      <c r="V10" s="8">
        <v>2</v>
      </c>
      <c r="W10" s="8"/>
      <c r="X10" s="8">
        <v>2</v>
      </c>
    </row>
    <row r="11" spans="1:24" s="10" customFormat="1" ht="11.25">
      <c r="A11" s="27">
        <v>7</v>
      </c>
      <c r="B11" s="27">
        <v>2138020308</v>
      </c>
      <c r="C11" s="552">
        <v>3</v>
      </c>
      <c r="D11" s="552">
        <v>4</v>
      </c>
      <c r="E11" s="552">
        <v>3</v>
      </c>
      <c r="F11" s="552">
        <v>3</v>
      </c>
      <c r="G11" s="552">
        <v>3</v>
      </c>
      <c r="H11" s="552">
        <v>3</v>
      </c>
      <c r="I11" s="552">
        <v>5</v>
      </c>
      <c r="J11" s="27"/>
      <c r="K11" s="8"/>
      <c r="L11" s="8"/>
      <c r="M11" s="8"/>
      <c r="N11" s="8"/>
      <c r="O11" s="176"/>
      <c r="P11" s="551">
        <v>3</v>
      </c>
      <c r="Q11" s="8">
        <v>4</v>
      </c>
      <c r="R11" s="8">
        <v>4</v>
      </c>
      <c r="S11" s="550"/>
      <c r="T11" s="549">
        <f>SUM(C11:S11)/10</f>
        <v>3.5</v>
      </c>
      <c r="U11" s="99"/>
      <c r="V11" s="8">
        <v>56</v>
      </c>
      <c r="W11" s="8"/>
      <c r="X11" s="8">
        <v>56</v>
      </c>
    </row>
    <row r="12" spans="1:24" s="10" customFormat="1" ht="11.25">
      <c r="A12" s="27">
        <v>8</v>
      </c>
      <c r="B12" s="27">
        <v>2138020339</v>
      </c>
      <c r="C12" s="552">
        <v>3</v>
      </c>
      <c r="D12" s="552">
        <v>5</v>
      </c>
      <c r="E12" s="554">
        <v>2</v>
      </c>
      <c r="F12" s="552">
        <v>3</v>
      </c>
      <c r="G12" s="552">
        <v>3</v>
      </c>
      <c r="H12" s="552">
        <v>3</v>
      </c>
      <c r="I12" s="552">
        <v>4</v>
      </c>
      <c r="J12" s="27"/>
      <c r="K12" s="8"/>
      <c r="L12" s="8"/>
      <c r="M12" s="8"/>
      <c r="N12" s="8"/>
      <c r="O12" s="176"/>
      <c r="P12" s="551">
        <v>3</v>
      </c>
      <c r="Q12" s="8">
        <v>3</v>
      </c>
      <c r="R12" s="8">
        <v>4</v>
      </c>
      <c r="S12" s="550"/>
      <c r="T12" s="549">
        <f>SUM(C12:S12)/10</f>
        <v>3.3</v>
      </c>
      <c r="U12" s="99"/>
      <c r="V12" s="8">
        <v>100</v>
      </c>
      <c r="W12" s="8">
        <v>56</v>
      </c>
      <c r="X12" s="8">
        <v>44</v>
      </c>
    </row>
    <row r="13" spans="1:24" s="10" customFormat="1" ht="11.25">
      <c r="A13" s="27">
        <v>9</v>
      </c>
      <c r="B13" s="27">
        <v>2513</v>
      </c>
      <c r="C13" s="554">
        <v>2</v>
      </c>
      <c r="D13" s="552">
        <v>4</v>
      </c>
      <c r="E13" s="552">
        <v>3</v>
      </c>
      <c r="F13" s="554">
        <v>2</v>
      </c>
      <c r="G13" s="552">
        <v>3</v>
      </c>
      <c r="H13" s="552">
        <v>4</v>
      </c>
      <c r="I13" s="552">
        <v>4</v>
      </c>
      <c r="J13" s="27"/>
      <c r="K13" s="8"/>
      <c r="L13" s="8"/>
      <c r="M13" s="8"/>
      <c r="N13" s="8"/>
      <c r="O13" s="176"/>
      <c r="P13" s="551">
        <v>3</v>
      </c>
      <c r="Q13" s="553" t="s">
        <v>378</v>
      </c>
      <c r="R13" s="553" t="s">
        <v>378</v>
      </c>
      <c r="S13" s="550"/>
      <c r="T13" s="549">
        <f>SUM(C13:S13)/10</f>
        <v>2.5</v>
      </c>
      <c r="U13" s="99"/>
      <c r="V13" s="8">
        <v>44</v>
      </c>
      <c r="W13" s="8">
        <v>20</v>
      </c>
      <c r="X13" s="8">
        <v>24</v>
      </c>
    </row>
    <row r="14" spans="1:24" s="10" customFormat="1" ht="11.25">
      <c r="A14" s="27">
        <v>10</v>
      </c>
      <c r="B14" s="27">
        <v>1730</v>
      </c>
      <c r="C14" s="552">
        <v>4</v>
      </c>
      <c r="D14" s="552">
        <v>5</v>
      </c>
      <c r="E14" s="552">
        <v>5</v>
      </c>
      <c r="F14" s="552">
        <v>5</v>
      </c>
      <c r="G14" s="552">
        <v>4</v>
      </c>
      <c r="H14" s="552">
        <v>5</v>
      </c>
      <c r="I14" s="552">
        <v>5</v>
      </c>
      <c r="J14" s="27"/>
      <c r="K14" s="8"/>
      <c r="L14" s="8"/>
      <c r="M14" s="8"/>
      <c r="N14" s="8"/>
      <c r="O14" s="176"/>
      <c r="P14" s="551">
        <v>5</v>
      </c>
      <c r="Q14" s="553" t="s">
        <v>378</v>
      </c>
      <c r="R14" s="8">
        <v>5</v>
      </c>
      <c r="S14" s="550"/>
      <c r="T14" s="549">
        <f>SUM(C14:S14)/10</f>
        <v>4.3</v>
      </c>
      <c r="U14" s="99"/>
      <c r="V14" s="8"/>
      <c r="W14" s="8"/>
      <c r="X14" s="8"/>
    </row>
    <row r="15" spans="1:24" s="10" customFormat="1" ht="11.25">
      <c r="A15" s="27">
        <v>11</v>
      </c>
      <c r="B15" s="27">
        <v>2138020304</v>
      </c>
      <c r="C15" s="554">
        <v>2</v>
      </c>
      <c r="D15" s="554">
        <v>2</v>
      </c>
      <c r="E15" s="554">
        <v>2</v>
      </c>
      <c r="F15" s="554">
        <v>2</v>
      </c>
      <c r="G15" s="554">
        <v>2</v>
      </c>
      <c r="H15" s="552">
        <v>3</v>
      </c>
      <c r="I15" s="552">
        <v>3</v>
      </c>
      <c r="J15" s="27"/>
      <c r="K15" s="8"/>
      <c r="L15" s="8"/>
      <c r="M15" s="8"/>
      <c r="N15" s="8"/>
      <c r="O15" s="176"/>
      <c r="P15" s="551">
        <v>4</v>
      </c>
      <c r="Q15" s="553">
        <v>2</v>
      </c>
      <c r="R15" s="8">
        <v>4</v>
      </c>
      <c r="S15" s="550"/>
      <c r="T15" s="549">
        <f>SUM(C15:S15)/10</f>
        <v>2.6</v>
      </c>
      <c r="U15" s="99"/>
      <c r="V15" s="8">
        <v>166</v>
      </c>
      <c r="W15" s="8">
        <v>42</v>
      </c>
      <c r="X15" s="8">
        <v>124</v>
      </c>
    </row>
    <row r="16" spans="1:24" s="10" customFormat="1" ht="11.25">
      <c r="A16" s="27">
        <v>12</v>
      </c>
      <c r="B16" s="27">
        <v>1974</v>
      </c>
      <c r="C16" s="552">
        <v>3</v>
      </c>
      <c r="D16" s="552">
        <v>5</v>
      </c>
      <c r="E16" s="552">
        <v>3</v>
      </c>
      <c r="F16" s="552">
        <v>3</v>
      </c>
      <c r="G16" s="552">
        <v>3</v>
      </c>
      <c r="H16" s="552">
        <v>3</v>
      </c>
      <c r="I16" s="552">
        <v>4</v>
      </c>
      <c r="J16" s="27"/>
      <c r="K16" s="8"/>
      <c r="L16" s="8"/>
      <c r="M16" s="8"/>
      <c r="N16" s="8"/>
      <c r="O16" s="176"/>
      <c r="P16" s="551">
        <v>4</v>
      </c>
      <c r="Q16" s="8">
        <v>4</v>
      </c>
      <c r="R16" s="8">
        <v>4</v>
      </c>
      <c r="S16" s="550"/>
      <c r="T16" s="549">
        <f>SUM(C16:S16)/10</f>
        <v>3.6</v>
      </c>
      <c r="U16" s="99"/>
      <c r="V16" s="8">
        <v>36</v>
      </c>
      <c r="W16" s="8"/>
      <c r="X16" s="8">
        <v>36</v>
      </c>
    </row>
    <row r="17" spans="1:24" s="10" customFormat="1" ht="11.25">
      <c r="A17" s="27">
        <v>13</v>
      </c>
      <c r="B17" s="27">
        <v>2138020334</v>
      </c>
      <c r="C17" s="552">
        <v>4</v>
      </c>
      <c r="D17" s="552">
        <v>5</v>
      </c>
      <c r="E17" s="552">
        <v>4</v>
      </c>
      <c r="F17" s="552">
        <v>4</v>
      </c>
      <c r="G17" s="554">
        <v>2</v>
      </c>
      <c r="H17" s="552">
        <v>4</v>
      </c>
      <c r="I17" s="552">
        <v>5</v>
      </c>
      <c r="J17" s="27"/>
      <c r="K17" s="8"/>
      <c r="L17" s="8"/>
      <c r="M17" s="8"/>
      <c r="N17" s="8"/>
      <c r="O17" s="176"/>
      <c r="P17" s="551">
        <v>5</v>
      </c>
      <c r="Q17" s="8">
        <v>4</v>
      </c>
      <c r="R17" s="8">
        <v>5</v>
      </c>
      <c r="S17" s="550"/>
      <c r="T17" s="549">
        <f>SUM(C17:S17)/10</f>
        <v>4.2</v>
      </c>
      <c r="U17" s="99"/>
      <c r="V17" s="8">
        <v>58</v>
      </c>
      <c r="W17" s="8">
        <v>30</v>
      </c>
      <c r="X17" s="8">
        <v>28</v>
      </c>
    </row>
    <row r="18" spans="1:24" s="10" customFormat="1" ht="11.25">
      <c r="A18" s="27">
        <v>14</v>
      </c>
      <c r="B18" s="27">
        <v>2138020386</v>
      </c>
      <c r="C18" s="554">
        <v>2</v>
      </c>
      <c r="D18" s="552">
        <v>3</v>
      </c>
      <c r="E18" s="552">
        <v>2</v>
      </c>
      <c r="F18" s="552">
        <v>3</v>
      </c>
      <c r="G18" s="554">
        <v>2</v>
      </c>
      <c r="H18" s="554">
        <v>2</v>
      </c>
      <c r="I18" s="552">
        <v>3</v>
      </c>
      <c r="J18" s="27"/>
      <c r="K18" s="8"/>
      <c r="L18" s="8"/>
      <c r="M18" s="8"/>
      <c r="N18" s="8"/>
      <c r="O18" s="176"/>
      <c r="P18" s="555" t="s">
        <v>378</v>
      </c>
      <c r="Q18" s="553" t="s">
        <v>378</v>
      </c>
      <c r="R18" s="8">
        <v>3</v>
      </c>
      <c r="S18" s="550"/>
      <c r="T18" s="549">
        <f>SUM(C18:S18)/10</f>
        <v>2</v>
      </c>
      <c r="U18" s="99"/>
      <c r="V18" s="8">
        <v>130</v>
      </c>
      <c r="W18" s="8"/>
      <c r="X18" s="8">
        <v>130</v>
      </c>
    </row>
    <row r="19" spans="1:24" s="10" customFormat="1" ht="11.25">
      <c r="A19" s="27">
        <v>15</v>
      </c>
      <c r="B19" s="27">
        <v>2138020341</v>
      </c>
      <c r="C19" s="554">
        <v>2</v>
      </c>
      <c r="D19" s="554">
        <v>2</v>
      </c>
      <c r="E19" s="552">
        <v>3</v>
      </c>
      <c r="F19" s="554">
        <v>2</v>
      </c>
      <c r="G19" s="554">
        <v>2</v>
      </c>
      <c r="H19" s="552">
        <v>3</v>
      </c>
      <c r="I19" s="552">
        <v>3</v>
      </c>
      <c r="J19" s="27"/>
      <c r="K19" s="8"/>
      <c r="L19" s="8"/>
      <c r="M19" s="8"/>
      <c r="N19" s="8"/>
      <c r="O19" s="176"/>
      <c r="P19" s="551">
        <v>5</v>
      </c>
      <c r="Q19" s="8">
        <v>3</v>
      </c>
      <c r="R19" s="8">
        <v>3</v>
      </c>
      <c r="S19" s="550"/>
      <c r="T19" s="549">
        <f>SUM(C19:S19)/10</f>
        <v>2.8</v>
      </c>
      <c r="U19" s="99">
        <v>2</v>
      </c>
      <c r="V19" s="8">
        <v>162</v>
      </c>
      <c r="W19" s="8"/>
      <c r="X19" s="8">
        <v>162</v>
      </c>
    </row>
    <row r="20" spans="1:24" s="10" customFormat="1" ht="11.25">
      <c r="A20" s="27">
        <v>16</v>
      </c>
      <c r="B20" s="27">
        <v>1797</v>
      </c>
      <c r="C20" s="554" t="s">
        <v>379</v>
      </c>
      <c r="D20" s="554" t="s">
        <v>379</v>
      </c>
      <c r="E20" s="554" t="s">
        <v>379</v>
      </c>
      <c r="F20" s="554" t="s">
        <v>379</v>
      </c>
      <c r="G20" s="554" t="s">
        <v>379</v>
      </c>
      <c r="H20" s="554" t="s">
        <v>379</v>
      </c>
      <c r="I20" s="554" t="s">
        <v>379</v>
      </c>
      <c r="J20" s="27"/>
      <c r="K20" s="8"/>
      <c r="L20" s="8"/>
      <c r="M20" s="8"/>
      <c r="N20" s="8"/>
      <c r="O20" s="176"/>
      <c r="P20" s="555" t="s">
        <v>378</v>
      </c>
      <c r="Q20" s="553" t="s">
        <v>378</v>
      </c>
      <c r="R20" s="8" t="s">
        <v>378</v>
      </c>
      <c r="S20" s="550"/>
      <c r="T20" s="549">
        <f>SUM(C20:S20)/10</f>
        <v>0</v>
      </c>
      <c r="U20" s="99"/>
      <c r="V20" s="8">
        <v>316</v>
      </c>
      <c r="W20" s="8"/>
      <c r="X20" s="8">
        <v>316</v>
      </c>
    </row>
    <row r="21" spans="1:24" s="10" customFormat="1" ht="11.25">
      <c r="A21" s="27">
        <v>17</v>
      </c>
      <c r="B21" s="27">
        <v>2524</v>
      </c>
      <c r="C21" s="552"/>
      <c r="D21" s="552"/>
      <c r="E21" s="552">
        <v>3</v>
      </c>
      <c r="F21" s="554">
        <v>2</v>
      </c>
      <c r="G21" s="552">
        <v>3</v>
      </c>
      <c r="H21" s="554">
        <v>2</v>
      </c>
      <c r="I21" s="552">
        <v>4</v>
      </c>
      <c r="J21" s="27"/>
      <c r="K21" s="8"/>
      <c r="L21" s="8"/>
      <c r="M21" s="8"/>
      <c r="N21" s="8"/>
      <c r="O21" s="176"/>
      <c r="P21" s="551">
        <v>4</v>
      </c>
      <c r="Q21" s="8">
        <v>3</v>
      </c>
      <c r="R21" s="8">
        <v>4</v>
      </c>
      <c r="S21" s="550"/>
      <c r="T21" s="549">
        <f>SUM(C21:S21)/10</f>
        <v>2.5</v>
      </c>
      <c r="U21" s="99"/>
      <c r="V21" s="8"/>
      <c r="W21" s="8"/>
      <c r="X21" s="8"/>
    </row>
    <row r="22" spans="1:24" s="10" customFormat="1" ht="11.25">
      <c r="A22" s="27">
        <v>18</v>
      </c>
      <c r="B22" s="27">
        <v>92207</v>
      </c>
      <c r="C22" s="554" t="s">
        <v>379</v>
      </c>
      <c r="D22" s="554" t="s">
        <v>379</v>
      </c>
      <c r="E22" s="554" t="s">
        <v>379</v>
      </c>
      <c r="F22" s="554" t="s">
        <v>379</v>
      </c>
      <c r="G22" s="554" t="s">
        <v>379</v>
      </c>
      <c r="H22" s="554" t="s">
        <v>379</v>
      </c>
      <c r="I22" s="554" t="s">
        <v>379</v>
      </c>
      <c r="J22" s="27"/>
      <c r="K22" s="8"/>
      <c r="L22" s="8"/>
      <c r="M22" s="8"/>
      <c r="N22" s="8"/>
      <c r="O22" s="176"/>
      <c r="P22" s="555" t="s">
        <v>378</v>
      </c>
      <c r="Q22" s="553" t="s">
        <v>378</v>
      </c>
      <c r="R22" s="8" t="s">
        <v>378</v>
      </c>
      <c r="S22" s="550"/>
      <c r="T22" s="549">
        <f>SUM(C22:S22)/10</f>
        <v>0</v>
      </c>
      <c r="U22" s="99"/>
      <c r="V22" s="8">
        <v>316</v>
      </c>
      <c r="W22" s="8"/>
      <c r="X22" s="8">
        <v>316</v>
      </c>
    </row>
    <row r="23" spans="1:24" s="10" customFormat="1" ht="11.25">
      <c r="A23" s="27">
        <v>19</v>
      </c>
      <c r="B23" s="27">
        <v>2138020324</v>
      </c>
      <c r="C23" s="552">
        <v>3</v>
      </c>
      <c r="D23" s="554">
        <v>2</v>
      </c>
      <c r="E23" s="552">
        <v>3</v>
      </c>
      <c r="F23" s="552">
        <v>3</v>
      </c>
      <c r="G23" s="554">
        <v>2</v>
      </c>
      <c r="H23" s="554">
        <v>2</v>
      </c>
      <c r="I23" s="552">
        <v>4</v>
      </c>
      <c r="J23" s="27"/>
      <c r="K23" s="8"/>
      <c r="L23" s="8"/>
      <c r="M23" s="8"/>
      <c r="N23" s="8"/>
      <c r="O23" s="176"/>
      <c r="P23" s="551">
        <v>3</v>
      </c>
      <c r="Q23" s="8">
        <v>3</v>
      </c>
      <c r="R23" s="8">
        <v>4</v>
      </c>
      <c r="S23" s="550"/>
      <c r="T23" s="549">
        <f>SUM(C23:S23)/10</f>
        <v>2.9</v>
      </c>
      <c r="U23" s="99"/>
      <c r="V23" s="8">
        <v>92</v>
      </c>
      <c r="W23" s="8">
        <v>16</v>
      </c>
      <c r="X23" s="8">
        <v>76</v>
      </c>
    </row>
    <row r="24" spans="1:24" s="10" customFormat="1" ht="11.25">
      <c r="A24" s="27">
        <v>20</v>
      </c>
      <c r="B24" s="27">
        <v>2138020312</v>
      </c>
      <c r="C24" s="552">
        <v>3</v>
      </c>
      <c r="D24" s="552">
        <v>5</v>
      </c>
      <c r="E24" s="552">
        <v>3</v>
      </c>
      <c r="F24" s="552">
        <v>3</v>
      </c>
      <c r="G24" s="552">
        <v>3</v>
      </c>
      <c r="H24" s="552">
        <v>5</v>
      </c>
      <c r="I24" s="552">
        <v>4</v>
      </c>
      <c r="J24" s="27"/>
      <c r="K24" s="8"/>
      <c r="L24" s="8"/>
      <c r="M24" s="8"/>
      <c r="N24" s="8"/>
      <c r="O24" s="176"/>
      <c r="P24" s="551">
        <v>4</v>
      </c>
      <c r="Q24" s="8">
        <v>4</v>
      </c>
      <c r="R24" s="8">
        <v>5</v>
      </c>
      <c r="S24" s="550"/>
      <c r="T24" s="549">
        <f>SUM(C24:S24)/10</f>
        <v>3.9</v>
      </c>
      <c r="U24" s="99"/>
      <c r="V24" s="8">
        <v>82</v>
      </c>
      <c r="W24" s="8">
        <v>28</v>
      </c>
      <c r="X24" s="8">
        <v>54</v>
      </c>
    </row>
    <row r="25" spans="1:24" s="10" customFormat="1" ht="11.25">
      <c r="A25" s="27">
        <v>21</v>
      </c>
      <c r="B25" s="27">
        <v>2138020307</v>
      </c>
      <c r="C25" s="552">
        <v>3</v>
      </c>
      <c r="D25" s="554">
        <v>2</v>
      </c>
      <c r="E25" s="554">
        <v>2</v>
      </c>
      <c r="F25" s="554">
        <v>2</v>
      </c>
      <c r="G25" s="552">
        <v>3</v>
      </c>
      <c r="H25" s="552">
        <v>3</v>
      </c>
      <c r="I25" s="554">
        <v>2</v>
      </c>
      <c r="J25" s="27"/>
      <c r="K25" s="8"/>
      <c r="L25" s="8"/>
      <c r="M25" s="8"/>
      <c r="N25" s="8"/>
      <c r="O25" s="176"/>
      <c r="P25" s="555" t="s">
        <v>378</v>
      </c>
      <c r="Q25" s="553" t="s">
        <v>378</v>
      </c>
      <c r="R25" s="8">
        <v>3</v>
      </c>
      <c r="S25" s="550"/>
      <c r="T25" s="549">
        <f>SUM(C25:S25)/10</f>
        <v>2</v>
      </c>
      <c r="U25" s="99"/>
      <c r="V25" s="8">
        <v>128</v>
      </c>
      <c r="W25" s="8">
        <v>49</v>
      </c>
      <c r="X25" s="8">
        <v>79</v>
      </c>
    </row>
    <row r="26" spans="1:24" s="10" customFormat="1" ht="11.25">
      <c r="A26" s="27">
        <v>22</v>
      </c>
      <c r="B26" s="27">
        <v>2138020356</v>
      </c>
      <c r="C26" s="552">
        <v>4</v>
      </c>
      <c r="D26" s="552">
        <v>4</v>
      </c>
      <c r="E26" s="552">
        <v>3</v>
      </c>
      <c r="F26" s="552">
        <v>5</v>
      </c>
      <c r="G26" s="552">
        <v>4</v>
      </c>
      <c r="H26" s="552">
        <v>3</v>
      </c>
      <c r="I26" s="552">
        <v>5</v>
      </c>
      <c r="J26" s="27"/>
      <c r="K26" s="8"/>
      <c r="L26" s="8"/>
      <c r="M26" s="8"/>
      <c r="N26" s="8"/>
      <c r="O26" s="176"/>
      <c r="P26" s="551">
        <v>5</v>
      </c>
      <c r="Q26" s="8">
        <v>5</v>
      </c>
      <c r="R26" s="8">
        <v>5</v>
      </c>
      <c r="S26" s="550"/>
      <c r="T26" s="549">
        <f>SUM(C26:S26)/10</f>
        <v>4.3</v>
      </c>
      <c r="U26" s="99"/>
      <c r="V26" s="8">
        <v>12</v>
      </c>
      <c r="W26" s="8"/>
      <c r="X26" s="8">
        <v>12</v>
      </c>
    </row>
    <row r="27" spans="1:24" s="10" customFormat="1" ht="11.25">
      <c r="A27" s="27">
        <v>23</v>
      </c>
      <c r="B27" s="27">
        <v>1728</v>
      </c>
      <c r="C27" s="552">
        <v>4</v>
      </c>
      <c r="D27" s="552">
        <v>4</v>
      </c>
      <c r="E27" s="552">
        <v>4</v>
      </c>
      <c r="F27" s="552">
        <v>5</v>
      </c>
      <c r="G27" s="552">
        <v>4</v>
      </c>
      <c r="H27" s="552">
        <v>4</v>
      </c>
      <c r="I27" s="552">
        <v>5</v>
      </c>
      <c r="J27" s="27"/>
      <c r="K27" s="8"/>
      <c r="L27" s="8"/>
      <c r="M27" s="8"/>
      <c r="N27" s="8"/>
      <c r="O27" s="176"/>
      <c r="P27" s="551">
        <v>5</v>
      </c>
      <c r="Q27" s="8">
        <v>4</v>
      </c>
      <c r="R27" s="8">
        <v>5</v>
      </c>
      <c r="S27" s="550"/>
      <c r="T27" s="549">
        <f>SUM(C27:S27)/10</f>
        <v>4.4</v>
      </c>
      <c r="U27" s="99"/>
      <c r="V27" s="8">
        <v>30</v>
      </c>
      <c r="W27" s="8">
        <v>28</v>
      </c>
      <c r="X27" s="8">
        <v>2</v>
      </c>
    </row>
    <row r="28" spans="1:24" s="10" customFormat="1" ht="11.25">
      <c r="A28" s="27">
        <v>24</v>
      </c>
      <c r="B28" s="27">
        <v>2138020361</v>
      </c>
      <c r="C28" s="554">
        <v>2</v>
      </c>
      <c r="D28" s="552">
        <v>3</v>
      </c>
      <c r="E28" s="552">
        <v>3</v>
      </c>
      <c r="F28" s="554" t="s">
        <v>379</v>
      </c>
      <c r="G28" s="554">
        <v>2</v>
      </c>
      <c r="H28" s="554" t="s">
        <v>379</v>
      </c>
      <c r="I28" s="554">
        <v>2</v>
      </c>
      <c r="J28" s="27"/>
      <c r="K28" s="8"/>
      <c r="L28" s="8"/>
      <c r="M28" s="8"/>
      <c r="N28" s="8"/>
      <c r="O28" s="176"/>
      <c r="P28" s="551">
        <v>3</v>
      </c>
      <c r="Q28" s="553" t="s">
        <v>378</v>
      </c>
      <c r="R28" s="8" t="s">
        <v>378</v>
      </c>
      <c r="S28" s="550"/>
      <c r="T28" s="549">
        <f>SUM(C28:S28)/10</f>
        <v>1.5</v>
      </c>
      <c r="U28" s="99">
        <v>2</v>
      </c>
      <c r="V28" s="8">
        <v>248</v>
      </c>
      <c r="W28" s="8"/>
      <c r="X28" s="8">
        <v>248</v>
      </c>
    </row>
    <row r="29" spans="1:24" s="10" customFormat="1" ht="11.25">
      <c r="A29" s="27">
        <v>25</v>
      </c>
      <c r="B29" s="27">
        <v>2138020338</v>
      </c>
      <c r="C29" s="554">
        <v>2</v>
      </c>
      <c r="D29" s="552">
        <v>4</v>
      </c>
      <c r="E29" s="552">
        <v>3</v>
      </c>
      <c r="F29" s="554">
        <v>2</v>
      </c>
      <c r="G29" s="554">
        <v>2</v>
      </c>
      <c r="H29" s="552">
        <v>3</v>
      </c>
      <c r="I29" s="552">
        <v>3</v>
      </c>
      <c r="J29" s="27"/>
      <c r="K29" s="8"/>
      <c r="L29" s="8"/>
      <c r="M29" s="8"/>
      <c r="N29" s="8"/>
      <c r="O29" s="176"/>
      <c r="P29" s="551">
        <v>3</v>
      </c>
      <c r="Q29" s="8">
        <v>4</v>
      </c>
      <c r="R29" s="8">
        <v>4</v>
      </c>
      <c r="S29" s="550"/>
      <c r="T29" s="549">
        <f>SUM(C29:S29)/10</f>
        <v>3</v>
      </c>
      <c r="U29" s="99">
        <v>1</v>
      </c>
      <c r="V29" s="8">
        <v>32</v>
      </c>
      <c r="W29" s="8"/>
      <c r="X29" s="8">
        <v>32</v>
      </c>
    </row>
    <row r="30" spans="1:24" s="10" customFormat="1" ht="11.25">
      <c r="A30" s="27">
        <v>26</v>
      </c>
      <c r="B30" s="27">
        <v>2138020335</v>
      </c>
      <c r="C30" s="552">
        <v>3</v>
      </c>
      <c r="D30" s="552">
        <v>4</v>
      </c>
      <c r="E30" s="552">
        <v>4</v>
      </c>
      <c r="F30" s="554">
        <v>2</v>
      </c>
      <c r="G30" s="552">
        <v>4</v>
      </c>
      <c r="H30" s="552">
        <v>3</v>
      </c>
      <c r="I30" s="552">
        <v>5</v>
      </c>
      <c r="J30" s="27"/>
      <c r="K30" s="8"/>
      <c r="L30" s="8"/>
      <c r="M30" s="8"/>
      <c r="N30" s="8"/>
      <c r="O30" s="176"/>
      <c r="P30" s="551">
        <v>5</v>
      </c>
      <c r="Q30" s="553" t="s">
        <v>378</v>
      </c>
      <c r="R30" s="8">
        <v>4</v>
      </c>
      <c r="S30" s="550"/>
      <c r="T30" s="549">
        <f>SUM(C30:S30)/10</f>
        <v>3.4</v>
      </c>
      <c r="U30" s="99"/>
      <c r="V30" s="8">
        <v>98</v>
      </c>
      <c r="W30" s="8">
        <v>16</v>
      </c>
      <c r="X30" s="8">
        <v>82</v>
      </c>
    </row>
    <row r="31" spans="1:24" s="10" customFormat="1" ht="11.25">
      <c r="A31" s="27">
        <v>27</v>
      </c>
      <c r="B31" s="27">
        <v>1787</v>
      </c>
      <c r="C31" s="552">
        <v>5</v>
      </c>
      <c r="D31" s="552">
        <v>5</v>
      </c>
      <c r="E31" s="552">
        <v>5</v>
      </c>
      <c r="F31" s="552">
        <v>5</v>
      </c>
      <c r="G31" s="552">
        <v>4</v>
      </c>
      <c r="H31" s="552">
        <v>5</v>
      </c>
      <c r="I31" s="552">
        <v>5</v>
      </c>
      <c r="J31" s="27"/>
      <c r="K31" s="8"/>
      <c r="L31" s="8"/>
      <c r="M31" s="8"/>
      <c r="N31" s="8"/>
      <c r="O31" s="176"/>
      <c r="P31" s="551">
        <v>5</v>
      </c>
      <c r="Q31" s="8">
        <v>5</v>
      </c>
      <c r="R31" s="8">
        <v>5</v>
      </c>
      <c r="S31" s="550"/>
      <c r="T31" s="549">
        <f>SUM(C31:S31)/10</f>
        <v>4.9</v>
      </c>
      <c r="U31" s="99"/>
      <c r="V31" s="8">
        <v>38</v>
      </c>
      <c r="W31" s="8">
        <v>38</v>
      </c>
      <c r="X31" s="8"/>
    </row>
    <row r="32" spans="1:24" s="10" customFormat="1" ht="11.25">
      <c r="A32" s="27">
        <v>28</v>
      </c>
      <c r="B32" s="27">
        <v>2138020357</v>
      </c>
      <c r="C32" s="552">
        <v>3</v>
      </c>
      <c r="D32" s="552">
        <v>3</v>
      </c>
      <c r="E32" s="552">
        <v>4</v>
      </c>
      <c r="F32" s="552">
        <v>3</v>
      </c>
      <c r="G32" s="552">
        <v>4</v>
      </c>
      <c r="H32" s="552">
        <v>4</v>
      </c>
      <c r="I32" s="552">
        <v>4</v>
      </c>
      <c r="J32" s="27"/>
      <c r="K32" s="8"/>
      <c r="L32" s="8"/>
      <c r="M32" s="8"/>
      <c r="N32" s="8"/>
      <c r="O32" s="176"/>
      <c r="P32" s="551">
        <v>5</v>
      </c>
      <c r="Q32" s="8">
        <v>4</v>
      </c>
      <c r="R32" s="8">
        <v>4</v>
      </c>
      <c r="S32" s="550"/>
      <c r="T32" s="549">
        <f>SUM(C32:S32)/10</f>
        <v>3.8</v>
      </c>
      <c r="U32" s="99"/>
      <c r="V32" s="8">
        <v>106</v>
      </c>
      <c r="W32" s="8">
        <v>90</v>
      </c>
      <c r="X32" s="8">
        <v>16</v>
      </c>
    </row>
    <row r="33" spans="1:24" s="10" customFormat="1" ht="12" thickBot="1">
      <c r="A33" s="546">
        <v>29</v>
      </c>
      <c r="B33" s="546">
        <v>2341</v>
      </c>
      <c r="C33" s="547">
        <v>4</v>
      </c>
      <c r="D33" s="547">
        <v>5</v>
      </c>
      <c r="E33" s="547">
        <v>3</v>
      </c>
      <c r="F33" s="548">
        <v>2</v>
      </c>
      <c r="G33" s="547">
        <v>4</v>
      </c>
      <c r="H33" s="547">
        <v>4</v>
      </c>
      <c r="I33" s="547">
        <v>5</v>
      </c>
      <c r="J33" s="546"/>
      <c r="K33" s="540"/>
      <c r="L33" s="540"/>
      <c r="M33" s="540"/>
      <c r="N33" s="540"/>
      <c r="O33" s="545"/>
      <c r="P33" s="544">
        <v>4</v>
      </c>
      <c r="Q33" s="540">
        <v>3</v>
      </c>
      <c r="R33" s="540">
        <v>5</v>
      </c>
      <c r="S33" s="543"/>
      <c r="T33" s="542">
        <f>SUM(C33:S33)/10</f>
        <v>3.9</v>
      </c>
      <c r="U33" s="541"/>
      <c r="V33" s="540">
        <v>20</v>
      </c>
      <c r="W33" s="540"/>
      <c r="X33" s="540">
        <v>20</v>
      </c>
    </row>
    <row r="34" spans="1:24" s="10" customFormat="1" ht="12" thickBot="1">
      <c r="A34" s="539"/>
      <c r="B34" s="538" t="s">
        <v>60</v>
      </c>
      <c r="C34" s="537"/>
      <c r="D34" s="537"/>
      <c r="E34" s="537"/>
      <c r="F34" s="537"/>
      <c r="G34" s="537"/>
      <c r="H34" s="537"/>
      <c r="I34" s="537"/>
      <c r="J34" s="537"/>
      <c r="K34" s="532"/>
      <c r="L34" s="532"/>
      <c r="M34" s="532"/>
      <c r="N34" s="532"/>
      <c r="O34" s="536"/>
      <c r="P34" s="535"/>
      <c r="Q34" s="532"/>
      <c r="R34" s="532"/>
      <c r="S34" s="531"/>
      <c r="T34" s="534">
        <f>SUM(T5:T33)</f>
        <v>91.30000000000003</v>
      </c>
      <c r="U34" s="533"/>
      <c r="V34" s="532">
        <f>SUM(V5:V33)</f>
        <v>2704</v>
      </c>
      <c r="W34" s="532">
        <f>SUM(W5:W33)</f>
        <v>433</v>
      </c>
      <c r="X34" s="531">
        <f>SUM(X5:X33)</f>
        <v>2271</v>
      </c>
    </row>
    <row r="35" spans="1:24" ht="14.25" customHeight="1" thickBot="1">
      <c r="A35" s="1"/>
      <c r="X35" s="530">
        <v>440</v>
      </c>
    </row>
    <row r="36" spans="1:24" ht="11.25" customHeight="1">
      <c r="A36" s="5"/>
      <c r="B36" s="529" t="s">
        <v>377</v>
      </c>
      <c r="C36" t="s">
        <v>376</v>
      </c>
      <c r="J36" s="528" t="s">
        <v>375</v>
      </c>
      <c r="K36" s="528"/>
      <c r="L36" s="528"/>
      <c r="M36" s="528"/>
      <c r="N36" s="528"/>
      <c r="O36" s="528"/>
      <c r="P36" s="528"/>
      <c r="Q36" s="528"/>
      <c r="R36" s="528" t="s">
        <v>374</v>
      </c>
      <c r="S36" s="528"/>
      <c r="T36" s="528"/>
      <c r="U36" s="528"/>
      <c r="V36" s="528"/>
      <c r="W36" s="528"/>
      <c r="X36" s="25"/>
    </row>
    <row r="37" spans="1:24" ht="15.75" customHeight="1">
      <c r="A37" s="1"/>
      <c r="B37" s="527" t="s">
        <v>373</v>
      </c>
      <c r="C37" s="527"/>
      <c r="E37" s="528" t="s">
        <v>372</v>
      </c>
      <c r="F37" s="528"/>
      <c r="G37" s="528"/>
      <c r="H37" s="528"/>
      <c r="I37" s="528"/>
      <c r="J37" s="528"/>
      <c r="K37" s="528"/>
      <c r="L37" s="528"/>
      <c r="M37" s="528"/>
      <c r="N37" s="528"/>
      <c r="O37" s="528" t="s">
        <v>371</v>
      </c>
      <c r="P37" s="528"/>
      <c r="Q37" s="528"/>
      <c r="R37" s="528"/>
      <c r="S37" s="528"/>
      <c r="T37" s="528"/>
      <c r="U37" s="528"/>
      <c r="V37" s="528"/>
      <c r="W37" s="528"/>
      <c r="X37" s="25"/>
    </row>
    <row r="38" spans="1:24" ht="14.25" customHeight="1">
      <c r="A38" s="1"/>
      <c r="B38" s="441" t="s">
        <v>370</v>
      </c>
      <c r="C38" s="527"/>
      <c r="D38" s="527"/>
      <c r="E38" s="527"/>
      <c r="F38" s="527"/>
      <c r="G38" t="s">
        <v>369</v>
      </c>
      <c r="X38" s="25"/>
    </row>
    <row r="39" spans="1:24" ht="8.25" customHeight="1">
      <c r="A39" s="1"/>
      <c r="X39" s="25"/>
    </row>
    <row r="40" spans="1:24" ht="11.25" customHeight="1">
      <c r="A40" s="3"/>
      <c r="B40" s="4" t="s">
        <v>368</v>
      </c>
      <c r="C40" s="4"/>
      <c r="D40" s="4"/>
      <c r="E40" s="472" t="s">
        <v>367</v>
      </c>
      <c r="F40" s="472"/>
      <c r="G40" s="472"/>
      <c r="H40" s="472"/>
      <c r="I40" s="472"/>
      <c r="J40" s="472"/>
      <c r="K40" s="472"/>
      <c r="L40" s="472"/>
      <c r="M40" s="472"/>
      <c r="N40" s="4"/>
      <c r="O40" s="4"/>
      <c r="P40" s="472" t="s">
        <v>366</v>
      </c>
      <c r="Q40" s="472"/>
      <c r="R40" s="472"/>
      <c r="S40" s="472"/>
      <c r="T40" s="472"/>
      <c r="U40" s="472"/>
      <c r="V40" s="472"/>
      <c r="W40" s="472"/>
      <c r="X40" s="526"/>
    </row>
  </sheetData>
  <sheetProtection/>
  <mergeCells count="19">
    <mergeCell ref="A1:X1"/>
    <mergeCell ref="A2:X2"/>
    <mergeCell ref="A3:A4"/>
    <mergeCell ref="B3:B4"/>
    <mergeCell ref="C3:O3"/>
    <mergeCell ref="P3:S3"/>
    <mergeCell ref="T3:T4"/>
    <mergeCell ref="U3:U4"/>
    <mergeCell ref="V3:V4"/>
    <mergeCell ref="W3:W4"/>
    <mergeCell ref="B38:F38"/>
    <mergeCell ref="E40:M40"/>
    <mergeCell ref="P40:W40"/>
    <mergeCell ref="X3:X4"/>
    <mergeCell ref="J36:Q36"/>
    <mergeCell ref="R36:W36"/>
    <mergeCell ref="B37:C37"/>
    <mergeCell ref="E37:N37"/>
    <mergeCell ref="O37:W3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25">
      <selection activeCell="A29" sqref="A29:Q38"/>
    </sheetView>
  </sheetViews>
  <sheetFormatPr defaultColWidth="9.00390625" defaultRowHeight="12.75"/>
  <cols>
    <col min="1" max="1" width="4.75390625" style="0" customWidth="1"/>
    <col min="2" max="2" width="21.00390625" style="0" customWidth="1"/>
    <col min="3" max="3" width="16.625" style="0" customWidth="1"/>
  </cols>
  <sheetData>
    <row r="1" spans="1:17" ht="15.75">
      <c r="A1" s="480" t="s">
        <v>361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2"/>
    </row>
    <row r="2" spans="1:17" ht="15.75">
      <c r="A2" s="480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2"/>
    </row>
    <row r="3" spans="1:17" ht="32.25" customHeight="1">
      <c r="A3" s="311"/>
      <c r="B3" s="327"/>
      <c r="C3" s="327"/>
      <c r="D3" s="484" t="s">
        <v>7</v>
      </c>
      <c r="E3" s="484"/>
      <c r="F3" s="484"/>
      <c r="G3" s="484"/>
      <c r="H3" s="484"/>
      <c r="I3" s="339"/>
      <c r="J3" s="485" t="s">
        <v>8</v>
      </c>
      <c r="K3" s="485"/>
      <c r="L3" s="485"/>
      <c r="M3" s="480"/>
      <c r="N3" s="481"/>
      <c r="O3" s="481"/>
      <c r="P3" s="481"/>
      <c r="Q3" s="482"/>
    </row>
    <row r="4" spans="1:17" ht="118.5" customHeight="1">
      <c r="A4" s="247" t="s">
        <v>0</v>
      </c>
      <c r="B4" s="248" t="s">
        <v>1</v>
      </c>
      <c r="C4" s="248" t="s">
        <v>172</v>
      </c>
      <c r="D4" s="17" t="s">
        <v>10</v>
      </c>
      <c r="E4" s="17" t="s">
        <v>358</v>
      </c>
      <c r="F4" s="17" t="s">
        <v>25</v>
      </c>
      <c r="G4" s="17" t="s">
        <v>359</v>
      </c>
      <c r="H4" s="17" t="s">
        <v>23</v>
      </c>
      <c r="I4" s="328"/>
      <c r="J4" s="337" t="s">
        <v>15</v>
      </c>
      <c r="K4" s="337" t="s">
        <v>365</v>
      </c>
      <c r="L4" s="338"/>
      <c r="M4" s="340" t="s">
        <v>178</v>
      </c>
      <c r="N4" s="123" t="s">
        <v>179</v>
      </c>
      <c r="O4" s="341" t="s">
        <v>4</v>
      </c>
      <c r="P4" s="341" t="s">
        <v>180</v>
      </c>
      <c r="Q4" s="341" t="s">
        <v>2</v>
      </c>
    </row>
    <row r="5" spans="1:17" ht="30.75" customHeight="1">
      <c r="A5" s="176"/>
      <c r="B5" s="43"/>
      <c r="C5" s="325">
        <v>2109020796</v>
      </c>
      <c r="D5" s="132">
        <v>5</v>
      </c>
      <c r="E5" s="132"/>
      <c r="F5" s="132"/>
      <c r="G5" s="132"/>
      <c r="H5" s="132"/>
      <c r="I5" s="329"/>
      <c r="J5" s="132">
        <v>4</v>
      </c>
      <c r="K5" s="132">
        <v>5</v>
      </c>
      <c r="L5" s="333"/>
      <c r="M5" s="331"/>
      <c r="N5" s="307"/>
      <c r="O5" s="307">
        <v>144</v>
      </c>
      <c r="P5" s="307"/>
      <c r="Q5" s="307">
        <f>O5-P5</f>
        <v>144</v>
      </c>
    </row>
    <row r="6" spans="1:17" ht="30.75" customHeight="1">
      <c r="A6" s="176"/>
      <c r="B6" s="313"/>
      <c r="C6" s="325">
        <f>'[1]ИСИПу-101'!C5</f>
        <v>21090207116</v>
      </c>
      <c r="D6" s="132">
        <v>4</v>
      </c>
      <c r="E6" s="132"/>
      <c r="F6" s="132"/>
      <c r="G6" s="132"/>
      <c r="H6" s="132"/>
      <c r="I6" s="329"/>
      <c r="J6" s="312">
        <v>2</v>
      </c>
      <c r="K6" s="132">
        <v>4</v>
      </c>
      <c r="L6" s="333"/>
      <c r="M6" s="331"/>
      <c r="N6" s="307"/>
      <c r="O6" s="307">
        <v>46</v>
      </c>
      <c r="P6" s="307"/>
      <c r="Q6" s="307">
        <f aca="true" t="shared" si="0" ref="Q6:Q24">O6-P6</f>
        <v>46</v>
      </c>
    </row>
    <row r="7" spans="1:17" ht="30.75" customHeight="1">
      <c r="A7" s="176"/>
      <c r="B7" s="43"/>
      <c r="C7" s="325">
        <f>'[1]ИСИПу-101'!C6</f>
        <v>2109020803</v>
      </c>
      <c r="D7" s="314">
        <v>4</v>
      </c>
      <c r="E7" s="132"/>
      <c r="F7" s="132"/>
      <c r="G7" s="132"/>
      <c r="H7" s="132"/>
      <c r="I7" s="329"/>
      <c r="J7" s="132">
        <v>4</v>
      </c>
      <c r="K7" s="132">
        <v>5</v>
      </c>
      <c r="L7" s="333"/>
      <c r="M7" s="331"/>
      <c r="N7" s="307"/>
      <c r="O7" s="307">
        <v>70</v>
      </c>
      <c r="P7" s="307"/>
      <c r="Q7" s="307">
        <f t="shared" si="0"/>
        <v>70</v>
      </c>
    </row>
    <row r="8" spans="1:17" ht="30.75" customHeight="1">
      <c r="A8" s="176"/>
      <c r="B8" s="43"/>
      <c r="C8" s="325">
        <f>'[1]ИСИПу-101'!C7</f>
        <v>21090207108</v>
      </c>
      <c r="D8" s="314">
        <v>5</v>
      </c>
      <c r="E8" s="132"/>
      <c r="F8" s="132"/>
      <c r="G8" s="132"/>
      <c r="H8" s="132"/>
      <c r="I8" s="329"/>
      <c r="J8" s="132">
        <v>5</v>
      </c>
      <c r="K8" s="132">
        <v>5</v>
      </c>
      <c r="L8" s="333"/>
      <c r="M8" s="331"/>
      <c r="N8" s="307"/>
      <c r="O8" s="307">
        <v>36</v>
      </c>
      <c r="P8" s="307"/>
      <c r="Q8" s="307">
        <f t="shared" si="0"/>
        <v>36</v>
      </c>
    </row>
    <row r="9" spans="1:17" ht="30.75" customHeight="1">
      <c r="A9" s="176"/>
      <c r="B9" s="43"/>
      <c r="C9" s="325">
        <f>'[1]ИСИПу-101'!C8</f>
        <v>2109020785</v>
      </c>
      <c r="D9" s="132">
        <v>3</v>
      </c>
      <c r="E9" s="132"/>
      <c r="F9" s="132"/>
      <c r="G9" s="132"/>
      <c r="H9" s="132"/>
      <c r="I9" s="329"/>
      <c r="J9" s="132">
        <v>4</v>
      </c>
      <c r="K9" s="132">
        <v>4</v>
      </c>
      <c r="L9" s="333"/>
      <c r="M9" s="331"/>
      <c r="N9" s="307"/>
      <c r="O9" s="307">
        <v>74</v>
      </c>
      <c r="P9" s="307">
        <v>24</v>
      </c>
      <c r="Q9" s="307">
        <f t="shared" si="0"/>
        <v>50</v>
      </c>
    </row>
    <row r="10" spans="1:17" ht="30.75" customHeight="1">
      <c r="A10" s="176"/>
      <c r="B10" s="315"/>
      <c r="C10" s="325">
        <f>'[1]ИСИПу-101'!C9</f>
        <v>2109020770</v>
      </c>
      <c r="D10" s="314">
        <v>5</v>
      </c>
      <c r="E10" s="132"/>
      <c r="F10" s="132"/>
      <c r="G10" s="132"/>
      <c r="H10" s="132"/>
      <c r="I10" s="329"/>
      <c r="J10" s="132">
        <v>5</v>
      </c>
      <c r="K10" s="132">
        <v>5</v>
      </c>
      <c r="L10" s="333"/>
      <c r="M10" s="331"/>
      <c r="N10" s="307"/>
      <c r="O10" s="307">
        <v>40</v>
      </c>
      <c r="P10" s="307">
        <v>10</v>
      </c>
      <c r="Q10" s="307">
        <f t="shared" si="0"/>
        <v>30</v>
      </c>
    </row>
    <row r="11" spans="1:17" ht="30.75" customHeight="1" hidden="1">
      <c r="A11" s="176"/>
      <c r="B11" s="316"/>
      <c r="C11" s="325">
        <f>'[1]ИСИПу-101'!C10</f>
        <v>2109020750</v>
      </c>
      <c r="D11" s="312">
        <v>2</v>
      </c>
      <c r="E11" s="132"/>
      <c r="F11" s="132"/>
      <c r="G11" s="132"/>
      <c r="H11" s="132"/>
      <c r="I11" s="329"/>
      <c r="J11" s="132">
        <v>2</v>
      </c>
      <c r="K11" s="132"/>
      <c r="L11" s="333"/>
      <c r="M11" s="331"/>
      <c r="N11" s="307"/>
      <c r="O11" s="307">
        <v>96</v>
      </c>
      <c r="P11" s="307">
        <v>10</v>
      </c>
      <c r="Q11" s="307">
        <f t="shared" si="0"/>
        <v>86</v>
      </c>
    </row>
    <row r="12" spans="1:17" ht="30.75" customHeight="1">
      <c r="A12" s="176"/>
      <c r="B12" s="43"/>
      <c r="C12" s="142" t="s">
        <v>360</v>
      </c>
      <c r="D12" s="132">
        <v>3</v>
      </c>
      <c r="E12" s="132"/>
      <c r="F12" s="132"/>
      <c r="G12" s="132"/>
      <c r="H12" s="132"/>
      <c r="I12" s="329"/>
      <c r="J12" s="132">
        <v>5</v>
      </c>
      <c r="K12" s="132">
        <v>4</v>
      </c>
      <c r="L12" s="333"/>
      <c r="M12" s="331"/>
      <c r="N12" s="307"/>
      <c r="O12" s="307">
        <v>76</v>
      </c>
      <c r="P12" s="307"/>
      <c r="Q12" s="307">
        <f t="shared" si="0"/>
        <v>76</v>
      </c>
    </row>
    <row r="13" spans="1:17" ht="30.75" customHeight="1">
      <c r="A13" s="176"/>
      <c r="B13" s="315"/>
      <c r="C13" s="325">
        <f>'[1]ИСИПу-101'!C11</f>
        <v>2109020702</v>
      </c>
      <c r="D13" s="314">
        <v>4</v>
      </c>
      <c r="E13" s="132"/>
      <c r="F13" s="132"/>
      <c r="G13" s="132"/>
      <c r="H13" s="132"/>
      <c r="I13" s="329"/>
      <c r="J13" s="132">
        <v>5</v>
      </c>
      <c r="K13" s="132">
        <v>5</v>
      </c>
      <c r="L13" s="333"/>
      <c r="M13" s="331"/>
      <c r="N13" s="307"/>
      <c r="O13" s="307">
        <v>0</v>
      </c>
      <c r="P13" s="307"/>
      <c r="Q13" s="307">
        <f t="shared" si="0"/>
        <v>0</v>
      </c>
    </row>
    <row r="14" spans="1:17" ht="30.75" customHeight="1">
      <c r="A14" s="176"/>
      <c r="B14" s="315"/>
      <c r="C14" s="325">
        <v>2109020755</v>
      </c>
      <c r="D14" s="132">
        <v>3</v>
      </c>
      <c r="E14" s="132"/>
      <c r="F14" s="132"/>
      <c r="G14" s="132"/>
      <c r="H14" s="132"/>
      <c r="I14" s="329"/>
      <c r="J14" s="132">
        <v>5</v>
      </c>
      <c r="K14" s="132"/>
      <c r="L14" s="333"/>
      <c r="M14" s="331"/>
      <c r="N14" s="307"/>
      <c r="O14" s="307">
        <v>142</v>
      </c>
      <c r="P14" s="307"/>
      <c r="Q14" s="307">
        <f t="shared" si="0"/>
        <v>142</v>
      </c>
    </row>
    <row r="15" spans="1:17" ht="30.75" customHeight="1">
      <c r="A15" s="176"/>
      <c r="B15" s="315"/>
      <c r="C15" s="325">
        <v>21090207118</v>
      </c>
      <c r="D15" s="132">
        <v>4</v>
      </c>
      <c r="E15" s="132"/>
      <c r="F15" s="132"/>
      <c r="G15" s="132"/>
      <c r="H15" s="132"/>
      <c r="I15" s="329"/>
      <c r="J15" s="312">
        <v>2</v>
      </c>
      <c r="K15" s="132">
        <v>5</v>
      </c>
      <c r="L15" s="333"/>
      <c r="M15" s="331"/>
      <c r="N15" s="307"/>
      <c r="O15" s="307">
        <v>80</v>
      </c>
      <c r="P15" s="307"/>
      <c r="Q15" s="307">
        <f t="shared" si="0"/>
        <v>80</v>
      </c>
    </row>
    <row r="16" spans="1:17" ht="30.75" customHeight="1">
      <c r="A16" s="176"/>
      <c r="B16" s="315"/>
      <c r="C16" s="325">
        <f>'[1]ИСИПу-101'!C13</f>
        <v>2109020789</v>
      </c>
      <c r="D16" s="132">
        <v>4</v>
      </c>
      <c r="E16" s="132"/>
      <c r="F16" s="132"/>
      <c r="G16" s="132"/>
      <c r="H16" s="132"/>
      <c r="I16" s="329"/>
      <c r="J16" s="132">
        <v>4</v>
      </c>
      <c r="K16" s="132">
        <v>5</v>
      </c>
      <c r="L16" s="333"/>
      <c r="M16" s="331"/>
      <c r="N16" s="307"/>
      <c r="O16" s="307">
        <v>178</v>
      </c>
      <c r="P16" s="307">
        <v>50</v>
      </c>
      <c r="Q16" s="307">
        <f t="shared" si="0"/>
        <v>128</v>
      </c>
    </row>
    <row r="17" spans="1:17" ht="30.75" customHeight="1">
      <c r="A17" s="176"/>
      <c r="B17" s="43"/>
      <c r="C17" s="326">
        <v>2109020753</v>
      </c>
      <c r="D17" s="132">
        <v>3</v>
      </c>
      <c r="E17" s="132"/>
      <c r="F17" s="132"/>
      <c r="G17" s="132"/>
      <c r="H17" s="132"/>
      <c r="I17" s="329"/>
      <c r="J17" s="132">
        <v>4</v>
      </c>
      <c r="K17" s="132">
        <v>4</v>
      </c>
      <c r="L17" s="333"/>
      <c r="M17" s="331"/>
      <c r="N17" s="307"/>
      <c r="O17" s="307">
        <v>190</v>
      </c>
      <c r="P17" s="307">
        <v>20</v>
      </c>
      <c r="Q17" s="307">
        <f t="shared" si="0"/>
        <v>170</v>
      </c>
    </row>
    <row r="18" spans="1:17" ht="30.75" customHeight="1">
      <c r="A18" s="176"/>
      <c r="B18" s="43"/>
      <c r="C18" s="325">
        <v>2109020786</v>
      </c>
      <c r="D18" s="312">
        <v>2</v>
      </c>
      <c r="E18" s="132"/>
      <c r="F18" s="132"/>
      <c r="G18" s="132"/>
      <c r="H18" s="132"/>
      <c r="I18" s="329"/>
      <c r="J18" s="312">
        <v>2</v>
      </c>
      <c r="K18" s="132">
        <v>5</v>
      </c>
      <c r="L18" s="333"/>
      <c r="M18" s="331"/>
      <c r="N18" s="307"/>
      <c r="O18" s="307">
        <v>150</v>
      </c>
      <c r="P18" s="307"/>
      <c r="Q18" s="307">
        <f t="shared" si="0"/>
        <v>150</v>
      </c>
    </row>
    <row r="19" spans="1:17" ht="30.75" customHeight="1">
      <c r="A19" s="176"/>
      <c r="B19" s="43"/>
      <c r="C19" s="325">
        <v>2109020748</v>
      </c>
      <c r="D19" s="132">
        <v>3</v>
      </c>
      <c r="E19" s="132"/>
      <c r="F19" s="132"/>
      <c r="G19" s="132"/>
      <c r="H19" s="132"/>
      <c r="I19" s="329"/>
      <c r="J19" s="132">
        <v>4</v>
      </c>
      <c r="K19" s="132"/>
      <c r="L19" s="333"/>
      <c r="M19" s="331"/>
      <c r="N19" s="307"/>
      <c r="O19" s="307">
        <v>108</v>
      </c>
      <c r="P19" s="307">
        <v>6</v>
      </c>
      <c r="Q19" s="307">
        <f t="shared" si="0"/>
        <v>102</v>
      </c>
    </row>
    <row r="20" spans="1:17" ht="30.75" customHeight="1">
      <c r="A20" s="176"/>
      <c r="B20" s="316"/>
      <c r="C20" s="325">
        <v>2109020777</v>
      </c>
      <c r="D20" s="132"/>
      <c r="E20" s="132"/>
      <c r="F20" s="132"/>
      <c r="G20" s="132"/>
      <c r="H20" s="132"/>
      <c r="I20" s="329"/>
      <c r="J20" s="132">
        <v>2</v>
      </c>
      <c r="K20" s="132">
        <v>5</v>
      </c>
      <c r="L20" s="333"/>
      <c r="M20" s="331"/>
      <c r="N20" s="307"/>
      <c r="O20" s="307">
        <v>200</v>
      </c>
      <c r="P20" s="307"/>
      <c r="Q20" s="307">
        <f t="shared" si="0"/>
        <v>200</v>
      </c>
    </row>
    <row r="21" spans="1:17" ht="30.75" customHeight="1">
      <c r="A21" s="176"/>
      <c r="B21" s="43"/>
      <c r="C21" s="325">
        <v>2109020752</v>
      </c>
      <c r="D21" s="312">
        <v>2</v>
      </c>
      <c r="E21" s="132"/>
      <c r="F21" s="132"/>
      <c r="G21" s="132"/>
      <c r="H21" s="132"/>
      <c r="I21" s="329"/>
      <c r="J21" s="312">
        <v>2</v>
      </c>
      <c r="K21" s="132">
        <v>5</v>
      </c>
      <c r="L21" s="333"/>
      <c r="M21" s="331"/>
      <c r="N21" s="307"/>
      <c r="O21" s="307">
        <v>184</v>
      </c>
      <c r="P21" s="307"/>
      <c r="Q21" s="307">
        <f t="shared" si="0"/>
        <v>184</v>
      </c>
    </row>
    <row r="22" spans="1:17" ht="30.75" customHeight="1">
      <c r="A22" s="176"/>
      <c r="B22" s="43"/>
      <c r="C22" s="325">
        <v>2109020780</v>
      </c>
      <c r="D22" s="132">
        <v>3</v>
      </c>
      <c r="E22" s="132"/>
      <c r="F22" s="132"/>
      <c r="G22" s="132"/>
      <c r="H22" s="132"/>
      <c r="I22" s="329"/>
      <c r="J22" s="132">
        <v>4</v>
      </c>
      <c r="K22" s="132"/>
      <c r="L22" s="333"/>
      <c r="M22" s="331"/>
      <c r="N22" s="307"/>
      <c r="O22" s="307">
        <v>100</v>
      </c>
      <c r="P22" s="307">
        <v>24</v>
      </c>
      <c r="Q22" s="307">
        <f t="shared" si="0"/>
        <v>76</v>
      </c>
    </row>
    <row r="23" spans="1:17" ht="30.75" customHeight="1" hidden="1">
      <c r="A23" s="176"/>
      <c r="B23" s="316"/>
      <c r="C23" s="325">
        <v>2109020787</v>
      </c>
      <c r="D23" s="312">
        <v>2</v>
      </c>
      <c r="E23" s="132"/>
      <c r="F23" s="132"/>
      <c r="G23" s="132"/>
      <c r="H23" s="132"/>
      <c r="I23" s="329"/>
      <c r="J23" s="132"/>
      <c r="K23" s="132"/>
      <c r="L23" s="333"/>
      <c r="M23" s="331"/>
      <c r="N23" s="307"/>
      <c r="O23" s="307">
        <v>70</v>
      </c>
      <c r="P23" s="307"/>
      <c r="Q23" s="307">
        <f t="shared" si="0"/>
        <v>70</v>
      </c>
    </row>
    <row r="24" spans="1:17" ht="30.75" customHeight="1">
      <c r="A24" s="176"/>
      <c r="B24" s="43"/>
      <c r="C24" s="325">
        <v>2109020761</v>
      </c>
      <c r="D24" s="312">
        <v>2</v>
      </c>
      <c r="E24" s="132"/>
      <c r="F24" s="132"/>
      <c r="G24" s="132"/>
      <c r="H24" s="132"/>
      <c r="I24" s="329"/>
      <c r="J24" s="312">
        <v>2</v>
      </c>
      <c r="K24" s="132">
        <v>5</v>
      </c>
      <c r="L24" s="333"/>
      <c r="M24" s="331"/>
      <c r="N24" s="307"/>
      <c r="O24" s="307">
        <v>190</v>
      </c>
      <c r="P24" s="307"/>
      <c r="Q24" s="307">
        <f t="shared" si="0"/>
        <v>190</v>
      </c>
    </row>
    <row r="25" spans="1:17" ht="30.75" customHeight="1" thickBot="1">
      <c r="A25" s="176"/>
      <c r="B25" s="317"/>
      <c r="C25" s="99"/>
      <c r="D25" s="318"/>
      <c r="E25" s="307"/>
      <c r="F25" s="318"/>
      <c r="G25" s="318"/>
      <c r="H25" s="318"/>
      <c r="I25" s="330"/>
      <c r="J25" s="334"/>
      <c r="K25" s="335"/>
      <c r="L25" s="336"/>
      <c r="M25" s="332"/>
      <c r="N25" s="254"/>
      <c r="O25" s="256"/>
      <c r="P25" s="252"/>
      <c r="Q25" s="252"/>
    </row>
    <row r="26" spans="1:17" ht="19.5" thickBot="1">
      <c r="A26" s="282"/>
      <c r="B26" s="319" t="s">
        <v>60</v>
      </c>
      <c r="C26" s="283"/>
      <c r="D26" s="320"/>
      <c r="E26" s="320"/>
      <c r="F26" s="320"/>
      <c r="G26" s="320"/>
      <c r="H26" s="321"/>
      <c r="I26" s="321"/>
      <c r="J26" s="320"/>
      <c r="K26" s="320"/>
      <c r="L26" s="320"/>
      <c r="M26" s="320"/>
      <c r="N26" s="322"/>
      <c r="O26" s="323">
        <f>SUM(O5:O25)</f>
        <v>2174</v>
      </c>
      <c r="P26" s="323">
        <f>SUM(P5:P25)</f>
        <v>144</v>
      </c>
      <c r="Q26" s="324">
        <f>SUM(Q5:Q25)</f>
        <v>2030</v>
      </c>
    </row>
    <row r="27" spans="1:17" ht="12.75">
      <c r="A27" s="42"/>
      <c r="B27" s="289"/>
      <c r="C27" s="289"/>
      <c r="D27" s="290"/>
      <c r="E27" s="290"/>
      <c r="F27" s="290"/>
      <c r="G27" s="290"/>
      <c r="H27" s="290"/>
      <c r="I27" s="290"/>
      <c r="J27" s="483"/>
      <c r="K27" s="483"/>
      <c r="L27" s="483"/>
      <c r="M27" s="483"/>
      <c r="N27" s="483"/>
      <c r="O27" s="483"/>
      <c r="P27" s="290"/>
      <c r="Q27" s="291">
        <v>368</v>
      </c>
    </row>
    <row r="28" spans="1:17" ht="12.75">
      <c r="A28" s="42"/>
      <c r="B28" s="289"/>
      <c r="C28" s="289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359"/>
    </row>
    <row r="29" spans="1:23" ht="12.75">
      <c r="A29" s="5"/>
      <c r="B29" s="6"/>
      <c r="C29" s="7"/>
      <c r="D29" s="7"/>
      <c r="E29" s="432"/>
      <c r="F29" s="432"/>
      <c r="G29" s="432"/>
      <c r="H29" s="7"/>
      <c r="I29" s="7"/>
      <c r="J29" s="411"/>
      <c r="K29" s="411"/>
      <c r="L29" s="411"/>
      <c r="M29" s="411"/>
      <c r="N29" s="432"/>
      <c r="O29" s="432"/>
      <c r="P29" s="432"/>
      <c r="Q29" s="7"/>
      <c r="R29" s="432"/>
      <c r="S29" s="432"/>
      <c r="T29" s="432"/>
      <c r="U29" s="432"/>
      <c r="V29" s="432"/>
      <c r="W29" s="432"/>
    </row>
    <row r="30" spans="1:23" ht="12.75">
      <c r="A30" s="5"/>
      <c r="B30" s="6"/>
      <c r="C30" s="7"/>
      <c r="D30" s="7"/>
      <c r="E30" s="23"/>
      <c r="F30" s="23"/>
      <c r="G30" s="23"/>
      <c r="H30" s="7"/>
      <c r="I30" s="7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12.75">
      <c r="A31" s="1"/>
      <c r="B31" s="411"/>
      <c r="C31" s="411"/>
      <c r="D31" s="2"/>
      <c r="E31" s="432"/>
      <c r="F31" s="432"/>
      <c r="G31" s="432"/>
      <c r="H31" s="432"/>
      <c r="I31" s="7"/>
      <c r="J31" s="7"/>
      <c r="K31" s="7"/>
      <c r="L31" s="7"/>
      <c r="M31" s="7"/>
      <c r="N31" s="411"/>
      <c r="O31" s="411"/>
      <c r="P31" s="411"/>
      <c r="Q31" s="411"/>
      <c r="R31" s="7"/>
      <c r="S31" s="7"/>
      <c r="T31" s="7"/>
      <c r="U31" s="7"/>
      <c r="V31" s="7"/>
      <c r="W31" s="7"/>
    </row>
    <row r="32" spans="1:23" ht="12.75">
      <c r="A32" s="1"/>
      <c r="B32" s="6"/>
      <c r="C32" s="6"/>
      <c r="D32" s="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ht="12.75">
      <c r="A33" s="2"/>
      <c r="B33" s="411"/>
      <c r="C33" s="411"/>
      <c r="D33" s="411"/>
      <c r="E33" s="411"/>
      <c r="F33" s="411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7"/>
      <c r="W33" s="2"/>
    </row>
    <row r="34" spans="1:2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2"/>
      <c r="B35" s="2"/>
      <c r="C35" s="2"/>
      <c r="D35" s="2"/>
      <c r="E35" s="432"/>
      <c r="F35" s="432"/>
      <c r="G35" s="432"/>
      <c r="H35" s="432"/>
      <c r="I35" s="432"/>
      <c r="J35" s="432"/>
      <c r="K35" s="432"/>
      <c r="L35" s="432"/>
      <c r="M35" s="432"/>
      <c r="N35" s="411"/>
      <c r="O35" s="411"/>
      <c r="P35" s="411"/>
      <c r="Q35" s="7"/>
      <c r="R35" s="7"/>
      <c r="S35" s="7"/>
      <c r="T35" s="7"/>
      <c r="U35" s="7"/>
      <c r="V35" s="7"/>
      <c r="W35" s="7"/>
    </row>
    <row r="36" spans="1:2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</sheetData>
  <sheetProtection/>
  <mergeCells count="16">
    <mergeCell ref="A1:Q1"/>
    <mergeCell ref="A2:Q2"/>
    <mergeCell ref="J27:O27"/>
    <mergeCell ref="D3:H3"/>
    <mergeCell ref="J3:L3"/>
    <mergeCell ref="M3:Q3"/>
    <mergeCell ref="E31:H31"/>
    <mergeCell ref="N31:Q31"/>
    <mergeCell ref="N35:P35"/>
    <mergeCell ref="R29:W29"/>
    <mergeCell ref="B31:C31"/>
    <mergeCell ref="B33:F33"/>
    <mergeCell ref="E35:M35"/>
    <mergeCell ref="E29:G29"/>
    <mergeCell ref="J29:M29"/>
    <mergeCell ref="N29:P2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4">
      <selection activeCell="A33" sqref="A33:W39"/>
    </sheetView>
  </sheetViews>
  <sheetFormatPr defaultColWidth="9.00390625" defaultRowHeight="12.75"/>
  <cols>
    <col min="1" max="1" width="4.00390625" style="0" customWidth="1"/>
    <col min="2" max="2" width="15.25390625" style="0" customWidth="1"/>
    <col min="3" max="3" width="16.75390625" style="0" customWidth="1"/>
    <col min="4" max="14" width="5.00390625" style="0" customWidth="1"/>
    <col min="15" max="18" width="5.25390625" style="0" customWidth="1"/>
    <col min="19" max="23" width="6.375" style="0" customWidth="1"/>
  </cols>
  <sheetData>
    <row r="1" spans="1:23" ht="12.75">
      <c r="A1" s="489" t="s">
        <v>156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1"/>
    </row>
    <row r="2" spans="1:23" ht="12.75">
      <c r="A2" s="492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4"/>
    </row>
    <row r="3" spans="1:23" ht="12.75">
      <c r="A3" s="462" t="s">
        <v>0</v>
      </c>
      <c r="B3" s="495" t="s">
        <v>1</v>
      </c>
      <c r="C3" s="495" t="s">
        <v>112</v>
      </c>
      <c r="D3" s="489" t="s">
        <v>7</v>
      </c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89" t="s">
        <v>8</v>
      </c>
      <c r="P3" s="490"/>
      <c r="Q3" s="490"/>
      <c r="R3" s="491"/>
      <c r="S3" s="497" t="s">
        <v>5</v>
      </c>
      <c r="T3" s="499" t="s">
        <v>6</v>
      </c>
      <c r="U3" s="497" t="s">
        <v>4</v>
      </c>
      <c r="V3" s="497" t="s">
        <v>3</v>
      </c>
      <c r="W3" s="497" t="s">
        <v>2</v>
      </c>
    </row>
    <row r="4" spans="1:23" ht="114" customHeight="1">
      <c r="A4" s="463"/>
      <c r="B4" s="496"/>
      <c r="C4" s="496"/>
      <c r="D4" s="79" t="s">
        <v>113</v>
      </c>
      <c r="E4" s="79" t="s">
        <v>66</v>
      </c>
      <c r="F4" s="79" t="s">
        <v>67</v>
      </c>
      <c r="G4" s="79" t="s">
        <v>114</v>
      </c>
      <c r="H4" s="79" t="s">
        <v>69</v>
      </c>
      <c r="I4" s="79" t="s">
        <v>115</v>
      </c>
      <c r="J4" s="79" t="s">
        <v>71</v>
      </c>
      <c r="K4" s="79" t="s">
        <v>74</v>
      </c>
      <c r="L4" s="81" t="s">
        <v>116</v>
      </c>
      <c r="M4" s="81" t="s">
        <v>117</v>
      </c>
      <c r="N4" s="78"/>
      <c r="O4" s="78"/>
      <c r="P4" s="78"/>
      <c r="Q4" s="78"/>
      <c r="R4" s="78"/>
      <c r="S4" s="498"/>
      <c r="T4" s="500"/>
      <c r="U4" s="498"/>
      <c r="V4" s="498"/>
      <c r="W4" s="498"/>
    </row>
    <row r="5" spans="1:23" ht="12.75">
      <c r="A5" s="27"/>
      <c r="B5" s="385"/>
      <c r="C5" s="366" t="s">
        <v>118</v>
      </c>
      <c r="D5" s="386">
        <v>4</v>
      </c>
      <c r="E5" s="386">
        <v>4</v>
      </c>
      <c r="F5" s="386">
        <v>5</v>
      </c>
      <c r="G5" s="386">
        <v>5</v>
      </c>
      <c r="H5" s="386">
        <v>5</v>
      </c>
      <c r="I5" s="386">
        <v>5</v>
      </c>
      <c r="J5" s="386">
        <v>4</v>
      </c>
      <c r="K5" s="386">
        <v>5</v>
      </c>
      <c r="L5" s="386">
        <v>5</v>
      </c>
      <c r="M5" s="386">
        <v>5</v>
      </c>
      <c r="N5" s="387"/>
      <c r="O5" s="108"/>
      <c r="P5" s="108"/>
      <c r="Q5" s="108"/>
      <c r="R5" s="108"/>
      <c r="S5" s="109" t="s">
        <v>119</v>
      </c>
      <c r="T5" s="108"/>
      <c r="U5" s="108">
        <v>15</v>
      </c>
      <c r="V5" s="108">
        <v>0</v>
      </c>
      <c r="W5" s="108">
        <v>15</v>
      </c>
    </row>
    <row r="6" spans="1:23" ht="12.75">
      <c r="A6" s="8"/>
      <c r="B6" s="101"/>
      <c r="C6" s="102" t="s">
        <v>120</v>
      </c>
      <c r="D6" s="107">
        <v>3</v>
      </c>
      <c r="E6" s="107">
        <v>3</v>
      </c>
      <c r="F6" s="107">
        <v>3</v>
      </c>
      <c r="G6" s="107">
        <v>3</v>
      </c>
      <c r="H6" s="107">
        <v>5</v>
      </c>
      <c r="I6" s="107">
        <v>4</v>
      </c>
      <c r="J6" s="107">
        <v>3</v>
      </c>
      <c r="K6" s="107">
        <v>4</v>
      </c>
      <c r="L6" s="107">
        <v>4</v>
      </c>
      <c r="M6" s="107">
        <v>5</v>
      </c>
      <c r="N6" s="108"/>
      <c r="O6" s="108"/>
      <c r="P6" s="108"/>
      <c r="Q6" s="108"/>
      <c r="R6" s="108"/>
      <c r="S6" s="109" t="s">
        <v>121</v>
      </c>
      <c r="T6" s="108"/>
      <c r="U6" s="108">
        <v>55</v>
      </c>
      <c r="V6" s="108">
        <v>12</v>
      </c>
      <c r="W6" s="108">
        <v>43</v>
      </c>
    </row>
    <row r="7" spans="1:23" ht="12.75">
      <c r="A7" s="27"/>
      <c r="B7" s="100"/>
      <c r="C7" s="103" t="s">
        <v>122</v>
      </c>
      <c r="D7" s="106">
        <v>3</v>
      </c>
      <c r="E7" s="106">
        <v>3</v>
      </c>
      <c r="F7" s="106">
        <v>3</v>
      </c>
      <c r="G7" s="106">
        <v>4</v>
      </c>
      <c r="H7" s="106">
        <v>4</v>
      </c>
      <c r="I7" s="106">
        <v>4</v>
      </c>
      <c r="J7" s="106">
        <v>4</v>
      </c>
      <c r="K7" s="106">
        <v>4</v>
      </c>
      <c r="L7" s="107">
        <v>4</v>
      </c>
      <c r="M7" s="107">
        <v>5</v>
      </c>
      <c r="N7" s="108"/>
      <c r="O7" s="108"/>
      <c r="P7" s="108"/>
      <c r="Q7" s="108"/>
      <c r="R7" s="108"/>
      <c r="S7" s="109" t="s">
        <v>123</v>
      </c>
      <c r="T7" s="108"/>
      <c r="U7" s="108">
        <v>30</v>
      </c>
      <c r="V7" s="108">
        <v>11</v>
      </c>
      <c r="W7" s="108">
        <v>19</v>
      </c>
    </row>
    <row r="8" spans="1:23" ht="12.75">
      <c r="A8" s="8"/>
      <c r="B8" s="101"/>
      <c r="C8" s="102" t="s">
        <v>124</v>
      </c>
      <c r="D8" s="107">
        <v>3</v>
      </c>
      <c r="E8" s="107">
        <v>3</v>
      </c>
      <c r="F8" s="107">
        <v>3</v>
      </c>
      <c r="G8" s="107">
        <v>5</v>
      </c>
      <c r="H8" s="107">
        <v>4</v>
      </c>
      <c r="I8" s="107">
        <v>3</v>
      </c>
      <c r="J8" s="107">
        <v>3</v>
      </c>
      <c r="K8" s="107">
        <v>4</v>
      </c>
      <c r="L8" s="107">
        <v>4</v>
      </c>
      <c r="M8" s="107">
        <v>5</v>
      </c>
      <c r="N8" s="108"/>
      <c r="O8" s="108"/>
      <c r="P8" s="108"/>
      <c r="Q8" s="108"/>
      <c r="R8" s="108"/>
      <c r="S8" s="109" t="s">
        <v>121</v>
      </c>
      <c r="T8" s="108"/>
      <c r="U8" s="108">
        <v>50</v>
      </c>
      <c r="V8" s="108">
        <v>0</v>
      </c>
      <c r="W8" s="108">
        <v>50</v>
      </c>
    </row>
    <row r="9" spans="1:23" ht="12.75">
      <c r="A9" s="8"/>
      <c r="B9" s="101"/>
      <c r="C9" s="102" t="s">
        <v>125</v>
      </c>
      <c r="D9" s="107">
        <v>3</v>
      </c>
      <c r="E9" s="113">
        <v>2</v>
      </c>
      <c r="F9" s="107">
        <v>3</v>
      </c>
      <c r="G9" s="107">
        <v>3</v>
      </c>
      <c r="H9" s="107">
        <v>4</v>
      </c>
      <c r="I9" s="107">
        <v>4</v>
      </c>
      <c r="J9" s="107">
        <v>3</v>
      </c>
      <c r="K9" s="107">
        <v>4</v>
      </c>
      <c r="L9" s="107">
        <v>4</v>
      </c>
      <c r="M9" s="107">
        <v>5</v>
      </c>
      <c r="N9" s="108"/>
      <c r="O9" s="108"/>
      <c r="P9" s="108"/>
      <c r="Q9" s="108"/>
      <c r="R9" s="108"/>
      <c r="S9" s="109" t="s">
        <v>126</v>
      </c>
      <c r="T9" s="108"/>
      <c r="U9" s="108">
        <v>55</v>
      </c>
      <c r="V9" s="108">
        <v>18</v>
      </c>
      <c r="W9" s="108">
        <v>37</v>
      </c>
    </row>
    <row r="10" spans="1:23" ht="12.75">
      <c r="A10" s="8"/>
      <c r="B10" s="101"/>
      <c r="C10" s="102" t="s">
        <v>127</v>
      </c>
      <c r="D10" s="107">
        <v>3</v>
      </c>
      <c r="E10" s="107">
        <v>3</v>
      </c>
      <c r="F10" s="107">
        <v>3</v>
      </c>
      <c r="G10" s="107">
        <v>3</v>
      </c>
      <c r="H10" s="107">
        <v>5</v>
      </c>
      <c r="I10" s="107">
        <v>4</v>
      </c>
      <c r="J10" s="107">
        <v>3</v>
      </c>
      <c r="K10" s="107">
        <v>3</v>
      </c>
      <c r="L10" s="107">
        <v>3</v>
      </c>
      <c r="M10" s="107">
        <v>5</v>
      </c>
      <c r="N10" s="108"/>
      <c r="O10" s="108"/>
      <c r="P10" s="108"/>
      <c r="Q10" s="108"/>
      <c r="R10" s="108"/>
      <c r="S10" s="109" t="s">
        <v>126</v>
      </c>
      <c r="T10" s="108"/>
      <c r="U10" s="108">
        <v>78</v>
      </c>
      <c r="V10" s="108">
        <v>0</v>
      </c>
      <c r="W10" s="108">
        <v>78</v>
      </c>
    </row>
    <row r="11" spans="1:23" ht="12.75">
      <c r="A11" s="8"/>
      <c r="B11" s="101"/>
      <c r="C11" s="102" t="s">
        <v>128</v>
      </c>
      <c r="D11" s="107">
        <v>3</v>
      </c>
      <c r="E11" s="107">
        <v>4</v>
      </c>
      <c r="F11" s="107">
        <v>4</v>
      </c>
      <c r="G11" s="107">
        <v>3</v>
      </c>
      <c r="H11" s="107">
        <v>5</v>
      </c>
      <c r="I11" s="107">
        <v>4</v>
      </c>
      <c r="J11" s="106">
        <v>3</v>
      </c>
      <c r="K11" s="107">
        <v>3</v>
      </c>
      <c r="L11" s="107">
        <v>4</v>
      </c>
      <c r="M11" s="107">
        <v>5</v>
      </c>
      <c r="N11" s="108"/>
      <c r="O11" s="108"/>
      <c r="P11" s="108"/>
      <c r="Q11" s="108"/>
      <c r="R11" s="108"/>
      <c r="S11" s="109" t="s">
        <v>123</v>
      </c>
      <c r="T11" s="108"/>
      <c r="U11" s="108">
        <v>55</v>
      </c>
      <c r="V11" s="108">
        <v>2</v>
      </c>
      <c r="W11" s="108">
        <v>53</v>
      </c>
    </row>
    <row r="12" spans="1:23" ht="12.75">
      <c r="A12" s="8"/>
      <c r="B12" s="385"/>
      <c r="C12" s="404" t="s">
        <v>129</v>
      </c>
      <c r="D12" s="386">
        <v>5</v>
      </c>
      <c r="E12" s="386">
        <v>5</v>
      </c>
      <c r="F12" s="386">
        <v>5</v>
      </c>
      <c r="G12" s="386">
        <v>5</v>
      </c>
      <c r="H12" s="386">
        <v>5</v>
      </c>
      <c r="I12" s="386">
        <v>5</v>
      </c>
      <c r="J12" s="386">
        <v>5</v>
      </c>
      <c r="K12" s="386">
        <v>5</v>
      </c>
      <c r="L12" s="386">
        <v>4</v>
      </c>
      <c r="M12" s="386">
        <v>5</v>
      </c>
      <c r="N12" s="108"/>
      <c r="O12" s="108"/>
      <c r="P12" s="108"/>
      <c r="Q12" s="108"/>
      <c r="R12" s="108"/>
      <c r="S12" s="109" t="s">
        <v>130</v>
      </c>
      <c r="T12" s="108"/>
      <c r="U12" s="108">
        <v>0</v>
      </c>
      <c r="V12" s="108">
        <v>0</v>
      </c>
      <c r="W12" s="108">
        <v>0</v>
      </c>
    </row>
    <row r="13" spans="1:23" ht="12.75">
      <c r="A13" s="8"/>
      <c r="B13" s="101"/>
      <c r="C13" s="102" t="s">
        <v>131</v>
      </c>
      <c r="D13" s="107">
        <v>4</v>
      </c>
      <c r="E13" s="107">
        <v>4</v>
      </c>
      <c r="F13" s="107">
        <v>4</v>
      </c>
      <c r="G13" s="113">
        <v>2</v>
      </c>
      <c r="H13" s="107">
        <v>4</v>
      </c>
      <c r="I13" s="107">
        <v>4</v>
      </c>
      <c r="J13" s="107">
        <v>5</v>
      </c>
      <c r="K13" s="107">
        <v>5</v>
      </c>
      <c r="L13" s="107">
        <v>4</v>
      </c>
      <c r="M13" s="107">
        <v>5</v>
      </c>
      <c r="N13" s="108"/>
      <c r="O13" s="108"/>
      <c r="P13" s="108"/>
      <c r="Q13" s="108"/>
      <c r="R13" s="108"/>
      <c r="S13" s="109" t="s">
        <v>132</v>
      </c>
      <c r="T13" s="108"/>
      <c r="U13" s="108">
        <v>35</v>
      </c>
      <c r="V13" s="108">
        <v>0</v>
      </c>
      <c r="W13" s="108">
        <v>35</v>
      </c>
    </row>
    <row r="14" spans="1:23" ht="12.75">
      <c r="A14" s="8"/>
      <c r="B14" s="101"/>
      <c r="C14" s="102" t="s">
        <v>133</v>
      </c>
      <c r="D14" s="107">
        <v>4</v>
      </c>
      <c r="E14" s="107">
        <v>4</v>
      </c>
      <c r="F14" s="107">
        <v>5</v>
      </c>
      <c r="G14" s="107">
        <v>4</v>
      </c>
      <c r="H14" s="107">
        <v>5</v>
      </c>
      <c r="I14" s="107">
        <v>5</v>
      </c>
      <c r="J14" s="107">
        <v>5</v>
      </c>
      <c r="K14" s="107">
        <v>5</v>
      </c>
      <c r="L14" s="107">
        <v>5</v>
      </c>
      <c r="M14" s="107">
        <v>5</v>
      </c>
      <c r="N14" s="108"/>
      <c r="O14" s="108"/>
      <c r="P14" s="108"/>
      <c r="Q14" s="108"/>
      <c r="R14" s="108"/>
      <c r="S14" s="109" t="s">
        <v>119</v>
      </c>
      <c r="T14" s="108"/>
      <c r="U14" s="108">
        <v>37</v>
      </c>
      <c r="V14" s="108">
        <v>37</v>
      </c>
      <c r="W14" s="108">
        <v>0</v>
      </c>
    </row>
    <row r="15" spans="1:23" ht="12.75">
      <c r="A15" s="27"/>
      <c r="B15" s="100"/>
      <c r="C15" s="89" t="s">
        <v>134</v>
      </c>
      <c r="D15" s="113">
        <v>2</v>
      </c>
      <c r="E15" s="113">
        <v>2</v>
      </c>
      <c r="F15" s="106">
        <v>4</v>
      </c>
      <c r="G15" s="107">
        <v>4</v>
      </c>
      <c r="H15" s="106">
        <v>4</v>
      </c>
      <c r="I15" s="106">
        <v>3</v>
      </c>
      <c r="J15" s="113">
        <v>2</v>
      </c>
      <c r="K15" s="106">
        <v>3</v>
      </c>
      <c r="L15" s="107">
        <v>4</v>
      </c>
      <c r="M15" s="107">
        <v>5</v>
      </c>
      <c r="N15" s="108"/>
      <c r="O15" s="108"/>
      <c r="P15" s="108"/>
      <c r="Q15" s="108"/>
      <c r="R15" s="108"/>
      <c r="S15" s="109" t="s">
        <v>135</v>
      </c>
      <c r="T15" s="108"/>
      <c r="U15" s="108">
        <v>78</v>
      </c>
      <c r="V15" s="108">
        <v>0</v>
      </c>
      <c r="W15" s="108">
        <v>78</v>
      </c>
    </row>
    <row r="16" spans="1:23" ht="12.75">
      <c r="A16" s="27"/>
      <c r="B16" s="100"/>
      <c r="C16" s="89" t="s">
        <v>136</v>
      </c>
      <c r="D16" s="106">
        <v>3</v>
      </c>
      <c r="E16" s="106">
        <v>3</v>
      </c>
      <c r="F16" s="106">
        <v>4</v>
      </c>
      <c r="G16" s="107">
        <v>3</v>
      </c>
      <c r="H16" s="106">
        <v>4</v>
      </c>
      <c r="I16" s="106">
        <v>4</v>
      </c>
      <c r="J16" s="106">
        <v>3</v>
      </c>
      <c r="K16" s="106">
        <v>4</v>
      </c>
      <c r="L16" s="107">
        <v>4</v>
      </c>
      <c r="M16" s="107">
        <v>5</v>
      </c>
      <c r="N16" s="108"/>
      <c r="O16" s="108"/>
      <c r="P16" s="108"/>
      <c r="Q16" s="108"/>
      <c r="R16" s="108"/>
      <c r="S16" s="109" t="s">
        <v>121</v>
      </c>
      <c r="T16" s="108"/>
      <c r="U16" s="108">
        <v>45</v>
      </c>
      <c r="V16" s="108">
        <v>6</v>
      </c>
      <c r="W16" s="108">
        <v>39</v>
      </c>
    </row>
    <row r="17" spans="1:23" ht="12.75">
      <c r="A17" s="8"/>
      <c r="B17" s="101"/>
      <c r="C17" s="90" t="s">
        <v>137</v>
      </c>
      <c r="D17" s="107">
        <v>3</v>
      </c>
      <c r="E17" s="107">
        <v>3</v>
      </c>
      <c r="F17" s="107">
        <v>3</v>
      </c>
      <c r="G17" s="107">
        <v>3</v>
      </c>
      <c r="H17" s="107">
        <v>4</v>
      </c>
      <c r="I17" s="107">
        <v>4</v>
      </c>
      <c r="J17" s="107">
        <v>3</v>
      </c>
      <c r="K17" s="107">
        <v>4</v>
      </c>
      <c r="L17" s="107">
        <v>4</v>
      </c>
      <c r="M17" s="107">
        <v>5</v>
      </c>
      <c r="N17" s="108"/>
      <c r="O17" s="108"/>
      <c r="P17" s="108"/>
      <c r="Q17" s="108"/>
      <c r="R17" s="108"/>
      <c r="S17" s="109" t="s">
        <v>138</v>
      </c>
      <c r="T17" s="108"/>
      <c r="U17" s="108">
        <v>25</v>
      </c>
      <c r="V17" s="108">
        <v>1</v>
      </c>
      <c r="W17" s="108">
        <v>24</v>
      </c>
    </row>
    <row r="18" spans="1:23" ht="12.75">
      <c r="A18" s="99"/>
      <c r="B18" s="104"/>
      <c r="C18" s="90" t="s">
        <v>139</v>
      </c>
      <c r="D18" s="107">
        <v>3</v>
      </c>
      <c r="E18" s="107">
        <v>2</v>
      </c>
      <c r="F18" s="107">
        <v>3</v>
      </c>
      <c r="G18" s="107">
        <v>3</v>
      </c>
      <c r="H18" s="107">
        <v>3</v>
      </c>
      <c r="I18" s="107">
        <v>4</v>
      </c>
      <c r="J18" s="107">
        <v>3</v>
      </c>
      <c r="K18" s="107">
        <v>4</v>
      </c>
      <c r="L18" s="107">
        <v>4</v>
      </c>
      <c r="M18" s="107">
        <v>5</v>
      </c>
      <c r="N18" s="108"/>
      <c r="O18" s="108"/>
      <c r="P18" s="108"/>
      <c r="Q18" s="108"/>
      <c r="R18" s="108"/>
      <c r="S18" s="109" t="s">
        <v>140</v>
      </c>
      <c r="T18" s="110"/>
      <c r="U18" s="108">
        <v>40</v>
      </c>
      <c r="V18" s="108">
        <v>0</v>
      </c>
      <c r="W18" s="108">
        <v>40</v>
      </c>
    </row>
    <row r="19" spans="1:23" ht="12.75">
      <c r="A19" s="99"/>
      <c r="B19" s="104"/>
      <c r="C19" s="90" t="s">
        <v>141</v>
      </c>
      <c r="D19" s="107">
        <v>3</v>
      </c>
      <c r="E19" s="107">
        <v>3</v>
      </c>
      <c r="F19" s="107">
        <v>3</v>
      </c>
      <c r="G19" s="107">
        <v>3</v>
      </c>
      <c r="H19" s="107">
        <v>3</v>
      </c>
      <c r="I19" s="107">
        <v>3</v>
      </c>
      <c r="J19" s="107">
        <v>3</v>
      </c>
      <c r="K19" s="107">
        <v>4</v>
      </c>
      <c r="L19" s="107">
        <v>3</v>
      </c>
      <c r="M19" s="107">
        <v>5</v>
      </c>
      <c r="N19" s="108"/>
      <c r="O19" s="108"/>
      <c r="P19" s="108"/>
      <c r="Q19" s="108"/>
      <c r="R19" s="108"/>
      <c r="S19" s="109" t="s">
        <v>135</v>
      </c>
      <c r="T19" s="110"/>
      <c r="U19" s="108">
        <v>68</v>
      </c>
      <c r="V19" s="108">
        <v>9</v>
      </c>
      <c r="W19" s="108">
        <v>59</v>
      </c>
    </row>
    <row r="20" spans="1:23" ht="12.75">
      <c r="A20" s="99"/>
      <c r="B20" s="104"/>
      <c r="C20" s="90" t="s">
        <v>142</v>
      </c>
      <c r="D20" s="107">
        <v>5</v>
      </c>
      <c r="E20" s="107">
        <v>4</v>
      </c>
      <c r="F20" s="107">
        <v>4</v>
      </c>
      <c r="G20" s="107">
        <v>4</v>
      </c>
      <c r="H20" s="107">
        <v>4</v>
      </c>
      <c r="I20" s="107">
        <v>5</v>
      </c>
      <c r="J20" s="113">
        <v>2</v>
      </c>
      <c r="K20" s="107">
        <v>4</v>
      </c>
      <c r="L20" s="107">
        <v>4</v>
      </c>
      <c r="M20" s="107">
        <v>5</v>
      </c>
      <c r="N20" s="108"/>
      <c r="O20" s="108"/>
      <c r="P20" s="108"/>
      <c r="Q20" s="108"/>
      <c r="R20" s="108"/>
      <c r="S20" s="109" t="s">
        <v>132</v>
      </c>
      <c r="T20" s="110"/>
      <c r="U20" s="108">
        <v>40</v>
      </c>
      <c r="V20" s="108">
        <v>0</v>
      </c>
      <c r="W20" s="108">
        <v>40</v>
      </c>
    </row>
    <row r="21" spans="1:23" ht="12.75">
      <c r="A21" s="99"/>
      <c r="B21" s="104"/>
      <c r="C21" s="90" t="s">
        <v>143</v>
      </c>
      <c r="D21" s="107">
        <v>3</v>
      </c>
      <c r="E21" s="107">
        <v>4</v>
      </c>
      <c r="F21" s="107">
        <v>4</v>
      </c>
      <c r="G21" s="107">
        <v>4</v>
      </c>
      <c r="H21" s="107">
        <v>4</v>
      </c>
      <c r="I21" s="107">
        <v>4</v>
      </c>
      <c r="J21" s="107">
        <v>5</v>
      </c>
      <c r="K21" s="107">
        <v>5</v>
      </c>
      <c r="L21" s="107">
        <v>5</v>
      </c>
      <c r="M21" s="107">
        <v>5</v>
      </c>
      <c r="N21" s="108"/>
      <c r="O21" s="108"/>
      <c r="P21" s="108"/>
      <c r="Q21" s="108"/>
      <c r="R21" s="108"/>
      <c r="S21" s="109" t="s">
        <v>144</v>
      </c>
      <c r="T21" s="110"/>
      <c r="U21" s="108">
        <v>20</v>
      </c>
      <c r="V21" s="108">
        <v>0</v>
      </c>
      <c r="W21" s="108">
        <v>20</v>
      </c>
    </row>
    <row r="22" spans="1:23" ht="12.75">
      <c r="A22" s="99"/>
      <c r="B22" s="104"/>
      <c r="C22" s="90" t="s">
        <v>145</v>
      </c>
      <c r="D22" s="113">
        <v>2</v>
      </c>
      <c r="E22" s="107">
        <v>3</v>
      </c>
      <c r="F22" s="107">
        <v>3</v>
      </c>
      <c r="G22" s="107">
        <v>3</v>
      </c>
      <c r="H22" s="107">
        <v>3</v>
      </c>
      <c r="I22" s="107">
        <v>3</v>
      </c>
      <c r="J22" s="107">
        <v>3</v>
      </c>
      <c r="K22" s="107">
        <v>5</v>
      </c>
      <c r="L22" s="113">
        <v>2</v>
      </c>
      <c r="M22" s="107">
        <v>5</v>
      </c>
      <c r="N22" s="108"/>
      <c r="O22" s="108"/>
      <c r="P22" s="108"/>
      <c r="Q22" s="108"/>
      <c r="R22" s="108"/>
      <c r="S22" s="109" t="s">
        <v>146</v>
      </c>
      <c r="T22" s="110"/>
      <c r="U22" s="108">
        <v>20</v>
      </c>
      <c r="V22" s="108">
        <v>12</v>
      </c>
      <c r="W22" s="108">
        <v>8</v>
      </c>
    </row>
    <row r="23" spans="1:23" ht="12.75">
      <c r="A23" s="99"/>
      <c r="B23" s="104"/>
      <c r="C23" s="90" t="s">
        <v>147</v>
      </c>
      <c r="D23" s="107">
        <v>3</v>
      </c>
      <c r="E23" s="107">
        <v>3</v>
      </c>
      <c r="F23" s="107">
        <v>3</v>
      </c>
      <c r="G23" s="113">
        <v>2</v>
      </c>
      <c r="H23" s="107">
        <v>3</v>
      </c>
      <c r="I23" s="107">
        <v>4</v>
      </c>
      <c r="J23" s="107">
        <v>3</v>
      </c>
      <c r="K23" s="107">
        <v>3</v>
      </c>
      <c r="L23" s="107">
        <v>4</v>
      </c>
      <c r="M23" s="107">
        <v>5</v>
      </c>
      <c r="N23" s="108"/>
      <c r="O23" s="108"/>
      <c r="P23" s="108"/>
      <c r="Q23" s="108"/>
      <c r="R23" s="108"/>
      <c r="S23" s="109" t="s">
        <v>135</v>
      </c>
      <c r="T23" s="110"/>
      <c r="U23" s="108">
        <v>60</v>
      </c>
      <c r="V23" s="111">
        <v>0</v>
      </c>
      <c r="W23" s="108">
        <v>60</v>
      </c>
    </row>
    <row r="24" spans="1:23" ht="12.75">
      <c r="A24" s="99"/>
      <c r="B24" s="104"/>
      <c r="C24" s="90" t="s">
        <v>148</v>
      </c>
      <c r="D24" s="107">
        <v>3</v>
      </c>
      <c r="E24" s="107">
        <v>3</v>
      </c>
      <c r="F24" s="107">
        <v>4</v>
      </c>
      <c r="G24" s="107">
        <v>4</v>
      </c>
      <c r="H24" s="107">
        <v>4</v>
      </c>
      <c r="I24" s="107">
        <v>4</v>
      </c>
      <c r="J24" s="107">
        <v>4</v>
      </c>
      <c r="K24" s="107">
        <v>5</v>
      </c>
      <c r="L24" s="107">
        <v>4</v>
      </c>
      <c r="M24" s="107">
        <v>5</v>
      </c>
      <c r="N24" s="108"/>
      <c r="O24" s="108"/>
      <c r="P24" s="108"/>
      <c r="Q24" s="108"/>
      <c r="R24" s="108"/>
      <c r="S24" s="112">
        <v>4</v>
      </c>
      <c r="T24" s="110"/>
      <c r="U24" s="108">
        <v>16</v>
      </c>
      <c r="V24" s="108">
        <v>16</v>
      </c>
      <c r="W24" s="108">
        <v>0</v>
      </c>
    </row>
    <row r="25" spans="1:23" ht="12.75">
      <c r="A25" s="99"/>
      <c r="B25" s="104"/>
      <c r="C25" s="90" t="s">
        <v>149</v>
      </c>
      <c r="D25" s="107">
        <v>4</v>
      </c>
      <c r="E25" s="107">
        <v>3</v>
      </c>
      <c r="F25" s="107">
        <v>4</v>
      </c>
      <c r="G25" s="107">
        <v>3</v>
      </c>
      <c r="H25" s="107">
        <v>4</v>
      </c>
      <c r="I25" s="107">
        <v>3</v>
      </c>
      <c r="J25" s="107">
        <v>3</v>
      </c>
      <c r="K25" s="107">
        <v>4</v>
      </c>
      <c r="L25" s="107">
        <v>4</v>
      </c>
      <c r="M25" s="107">
        <v>5</v>
      </c>
      <c r="N25" s="108"/>
      <c r="O25" s="108"/>
      <c r="P25" s="108"/>
      <c r="Q25" s="108"/>
      <c r="R25" s="108"/>
      <c r="S25" s="109" t="s">
        <v>121</v>
      </c>
      <c r="T25" s="110"/>
      <c r="U25" s="108">
        <v>40</v>
      </c>
      <c r="V25" s="108">
        <v>0</v>
      </c>
      <c r="W25" s="108">
        <v>40</v>
      </c>
    </row>
    <row r="26" spans="1:23" ht="12.75">
      <c r="A26" s="99"/>
      <c r="B26" s="104"/>
      <c r="C26" s="90" t="s">
        <v>150</v>
      </c>
      <c r="D26" s="107">
        <v>4</v>
      </c>
      <c r="E26" s="107">
        <v>3</v>
      </c>
      <c r="F26" s="107">
        <v>5</v>
      </c>
      <c r="G26" s="107">
        <v>3</v>
      </c>
      <c r="H26" s="107">
        <v>4</v>
      </c>
      <c r="I26" s="107">
        <v>3</v>
      </c>
      <c r="J26" s="107">
        <v>3</v>
      </c>
      <c r="K26" s="107">
        <v>4</v>
      </c>
      <c r="L26" s="107">
        <v>4</v>
      </c>
      <c r="M26" s="107">
        <v>5</v>
      </c>
      <c r="N26" s="108"/>
      <c r="O26" s="108"/>
      <c r="P26" s="108"/>
      <c r="Q26" s="108"/>
      <c r="R26" s="108"/>
      <c r="S26" s="109" t="s">
        <v>123</v>
      </c>
      <c r="T26" s="110"/>
      <c r="U26" s="108">
        <v>55</v>
      </c>
      <c r="V26" s="108">
        <v>18</v>
      </c>
      <c r="W26" s="108">
        <v>37</v>
      </c>
    </row>
    <row r="27" spans="1:23" ht="12.75">
      <c r="A27" s="99"/>
      <c r="B27" s="104"/>
      <c r="C27" s="90" t="s">
        <v>151</v>
      </c>
      <c r="D27" s="107">
        <v>3</v>
      </c>
      <c r="E27" s="107">
        <v>3</v>
      </c>
      <c r="F27" s="107">
        <v>3</v>
      </c>
      <c r="G27" s="107">
        <v>4</v>
      </c>
      <c r="H27" s="107">
        <v>4</v>
      </c>
      <c r="I27" s="107">
        <v>4</v>
      </c>
      <c r="J27" s="107">
        <v>4</v>
      </c>
      <c r="K27" s="107">
        <v>3</v>
      </c>
      <c r="L27" s="107">
        <v>3</v>
      </c>
      <c r="M27" s="107">
        <v>5</v>
      </c>
      <c r="N27" s="108"/>
      <c r="O27" s="108"/>
      <c r="P27" s="108"/>
      <c r="Q27" s="108"/>
      <c r="R27" s="108"/>
      <c r="S27" s="109" t="s">
        <v>138</v>
      </c>
      <c r="T27" s="110"/>
      <c r="U27" s="108">
        <v>20</v>
      </c>
      <c r="V27" s="108">
        <v>0</v>
      </c>
      <c r="W27" s="108">
        <v>20</v>
      </c>
    </row>
    <row r="28" spans="1:23" ht="12.75">
      <c r="A28" s="99"/>
      <c r="B28" s="104"/>
      <c r="C28" s="90" t="s">
        <v>152</v>
      </c>
      <c r="D28" s="107">
        <v>3</v>
      </c>
      <c r="E28" s="107">
        <v>3</v>
      </c>
      <c r="F28" s="107">
        <v>3</v>
      </c>
      <c r="G28" s="113">
        <v>2</v>
      </c>
      <c r="H28" s="107">
        <v>4</v>
      </c>
      <c r="I28" s="107">
        <v>4</v>
      </c>
      <c r="J28" s="107">
        <v>3</v>
      </c>
      <c r="K28" s="107">
        <v>4</v>
      </c>
      <c r="L28" s="107">
        <v>4</v>
      </c>
      <c r="M28" s="107">
        <v>5</v>
      </c>
      <c r="N28" s="108"/>
      <c r="O28" s="108"/>
      <c r="P28" s="108"/>
      <c r="Q28" s="108"/>
      <c r="R28" s="108"/>
      <c r="S28" s="109" t="s">
        <v>126</v>
      </c>
      <c r="T28" s="110"/>
      <c r="U28" s="108">
        <v>25</v>
      </c>
      <c r="V28" s="108">
        <v>0</v>
      </c>
      <c r="W28" s="108">
        <v>25</v>
      </c>
    </row>
    <row r="29" spans="1:23" ht="12.75">
      <c r="A29" s="8"/>
      <c r="B29" s="101"/>
      <c r="C29" s="90" t="s">
        <v>153</v>
      </c>
      <c r="D29" s="107">
        <v>3</v>
      </c>
      <c r="E29" s="107">
        <v>3</v>
      </c>
      <c r="F29" s="107">
        <v>3</v>
      </c>
      <c r="G29" s="107">
        <v>3</v>
      </c>
      <c r="H29" s="107">
        <v>4</v>
      </c>
      <c r="I29" s="107">
        <v>4</v>
      </c>
      <c r="J29" s="107">
        <v>3</v>
      </c>
      <c r="K29" s="107">
        <v>4</v>
      </c>
      <c r="L29" s="107">
        <v>4</v>
      </c>
      <c r="M29" s="107">
        <v>5</v>
      </c>
      <c r="N29" s="108"/>
      <c r="O29" s="108"/>
      <c r="P29" s="108"/>
      <c r="Q29" s="108"/>
      <c r="R29" s="108"/>
      <c r="S29" s="109" t="s">
        <v>138</v>
      </c>
      <c r="T29" s="110"/>
      <c r="U29" s="108">
        <v>35</v>
      </c>
      <c r="V29" s="108">
        <v>0</v>
      </c>
      <c r="W29" s="108">
        <v>35</v>
      </c>
    </row>
    <row r="30" spans="1:23" ht="12.75">
      <c r="A30" s="8"/>
      <c r="B30" s="101"/>
      <c r="C30" s="105" t="s">
        <v>155</v>
      </c>
      <c r="D30" s="107">
        <v>3</v>
      </c>
      <c r="E30" s="113">
        <v>2</v>
      </c>
      <c r="F30" s="113">
        <v>2</v>
      </c>
      <c r="G30" s="113">
        <v>2</v>
      </c>
      <c r="H30" s="107">
        <v>4</v>
      </c>
      <c r="I30" s="107">
        <v>3</v>
      </c>
      <c r="J30" s="113">
        <v>2</v>
      </c>
      <c r="K30" s="107">
        <v>3</v>
      </c>
      <c r="L30" s="113">
        <v>2</v>
      </c>
      <c r="M30" s="107">
        <v>5</v>
      </c>
      <c r="N30" s="108"/>
      <c r="O30" s="108"/>
      <c r="P30" s="108"/>
      <c r="Q30" s="108"/>
      <c r="R30" s="108"/>
      <c r="S30" s="109" t="s">
        <v>154</v>
      </c>
      <c r="T30" s="110"/>
      <c r="U30" s="108">
        <v>90</v>
      </c>
      <c r="V30" s="108">
        <v>29</v>
      </c>
      <c r="W30" s="108">
        <v>61</v>
      </c>
    </row>
    <row r="31" spans="1:23" ht="12.75">
      <c r="A31" s="486" t="s">
        <v>362</v>
      </c>
      <c r="B31" s="487"/>
      <c r="C31" s="487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109"/>
      <c r="T31" s="110"/>
      <c r="U31" s="108">
        <f>SUM(U5:U30)</f>
        <v>1087</v>
      </c>
      <c r="V31" s="108">
        <f>SUM(V5:V30)</f>
        <v>171</v>
      </c>
      <c r="W31" s="108">
        <f>SUM(W5:W30)</f>
        <v>916</v>
      </c>
    </row>
    <row r="32" spans="1:23" ht="12.7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24">
        <v>446</v>
      </c>
    </row>
    <row r="33" spans="1:23" ht="12.75">
      <c r="A33" s="5"/>
      <c r="B33" s="411"/>
      <c r="C33" s="411"/>
      <c r="D33" s="7"/>
      <c r="E33" s="411"/>
      <c r="F33" s="411"/>
      <c r="G33" s="411"/>
      <c r="H33" s="411"/>
      <c r="I33" s="411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</row>
    <row r="34" spans="1:23" ht="12.75">
      <c r="A34" s="5"/>
      <c r="B34" s="6"/>
      <c r="C34" s="7"/>
      <c r="D34" s="7"/>
      <c r="E34" s="7"/>
      <c r="F34" s="7"/>
      <c r="G34" s="357"/>
      <c r="H34" s="7"/>
      <c r="I34" s="7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3" ht="12.75">
      <c r="A35" s="1"/>
      <c r="B35" s="411"/>
      <c r="C35" s="411"/>
      <c r="D35" s="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</row>
    <row r="36" spans="1:23" ht="12.75">
      <c r="A36" s="1"/>
      <c r="B36" s="6"/>
      <c r="C36" s="6"/>
      <c r="D36" s="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3" ht="12.75">
      <c r="A37" s="2"/>
      <c r="B37" s="411"/>
      <c r="C37" s="411"/>
      <c r="D37" s="411"/>
      <c r="E37" s="411"/>
      <c r="F37" s="411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2"/>
    </row>
    <row r="38" spans="1:2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2"/>
      <c r="B39" s="2"/>
      <c r="C39" s="2"/>
      <c r="D39" s="2"/>
      <c r="E39" s="432"/>
      <c r="F39" s="432"/>
      <c r="G39" s="432"/>
      <c r="H39" s="432"/>
      <c r="I39" s="432"/>
      <c r="J39" s="432"/>
      <c r="K39" s="432"/>
      <c r="L39" s="432"/>
      <c r="M39" s="432"/>
      <c r="N39" s="2"/>
      <c r="O39" s="2"/>
      <c r="P39" s="432"/>
      <c r="Q39" s="432"/>
      <c r="R39" s="432"/>
      <c r="S39" s="432"/>
      <c r="T39" s="432"/>
      <c r="U39" s="432"/>
      <c r="V39" s="432"/>
      <c r="W39" s="432"/>
    </row>
    <row r="40" spans="1:2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</sheetData>
  <sheetProtection/>
  <mergeCells count="24">
    <mergeCell ref="V3:V4"/>
    <mergeCell ref="W3:W4"/>
    <mergeCell ref="E35:N35"/>
    <mergeCell ref="O35:W35"/>
    <mergeCell ref="A1:W1"/>
    <mergeCell ref="A2:W2"/>
    <mergeCell ref="A3:A4"/>
    <mergeCell ref="B3:B4"/>
    <mergeCell ref="C3:C4"/>
    <mergeCell ref="D3:N3"/>
    <mergeCell ref="O3:R3"/>
    <mergeCell ref="S3:S4"/>
    <mergeCell ref="T3:T4"/>
    <mergeCell ref="U3:U4"/>
    <mergeCell ref="B37:F37"/>
    <mergeCell ref="E39:M39"/>
    <mergeCell ref="P39:W39"/>
    <mergeCell ref="E33:I33"/>
    <mergeCell ref="B33:C33"/>
    <mergeCell ref="A31:C31"/>
    <mergeCell ref="D31:R31"/>
    <mergeCell ref="J33:Q33"/>
    <mergeCell ref="R33:W33"/>
    <mergeCell ref="B35:C3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6">
      <selection activeCell="A28" sqref="A28:X36"/>
    </sheetView>
  </sheetViews>
  <sheetFormatPr defaultColWidth="9.00390625" defaultRowHeight="12.75"/>
  <cols>
    <col min="1" max="1" width="4.75390625" style="0" customWidth="1"/>
    <col min="2" max="2" width="16.125" style="0" customWidth="1"/>
    <col min="3" max="3" width="12.875" style="0" customWidth="1"/>
    <col min="4" max="20" width="6.125" style="0" customWidth="1"/>
    <col min="21" max="25" width="5.125" style="0" customWidth="1"/>
  </cols>
  <sheetData>
    <row r="1" spans="1:25" ht="21" customHeight="1">
      <c r="A1" s="445" t="s">
        <v>363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</row>
    <row r="2" ht="21" customHeight="1"/>
    <row r="3" spans="1:25" ht="36" customHeight="1">
      <c r="A3" s="458" t="s">
        <v>0</v>
      </c>
      <c r="B3" s="14"/>
      <c r="C3" s="460" t="s">
        <v>235</v>
      </c>
      <c r="D3" s="446" t="s">
        <v>7</v>
      </c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40"/>
      <c r="Q3" s="489" t="s">
        <v>8</v>
      </c>
      <c r="R3" s="490"/>
      <c r="S3" s="490"/>
      <c r="T3" s="491"/>
      <c r="U3" s="497" t="s">
        <v>5</v>
      </c>
      <c r="V3" s="499" t="s">
        <v>6</v>
      </c>
      <c r="W3" s="497" t="s">
        <v>4</v>
      </c>
      <c r="X3" s="497" t="s">
        <v>3</v>
      </c>
      <c r="Y3" s="497" t="s">
        <v>2</v>
      </c>
    </row>
    <row r="4" spans="1:25" ht="164.25">
      <c r="A4" s="459"/>
      <c r="B4" s="15" t="s">
        <v>1</v>
      </c>
      <c r="C4" s="461"/>
      <c r="D4" s="81" t="s">
        <v>236</v>
      </c>
      <c r="E4" s="81" t="s">
        <v>237</v>
      </c>
      <c r="F4" s="81" t="s">
        <v>67</v>
      </c>
      <c r="G4" s="81" t="s">
        <v>12</v>
      </c>
      <c r="H4" s="81" t="s">
        <v>22</v>
      </c>
      <c r="I4" s="81" t="s">
        <v>238</v>
      </c>
      <c r="J4" s="81" t="s">
        <v>69</v>
      </c>
      <c r="K4" s="81" t="s">
        <v>110</v>
      </c>
      <c r="L4" s="81" t="s">
        <v>239</v>
      </c>
      <c r="M4" s="81" t="s">
        <v>240</v>
      </c>
      <c r="N4" s="81" t="s">
        <v>241</v>
      </c>
      <c r="O4" s="81" t="s">
        <v>242</v>
      </c>
      <c r="P4" s="13"/>
      <c r="Q4" s="78" t="s">
        <v>243</v>
      </c>
      <c r="R4" s="78" t="s">
        <v>244</v>
      </c>
      <c r="S4" s="78"/>
      <c r="T4" s="78" t="s">
        <v>244</v>
      </c>
      <c r="U4" s="498"/>
      <c r="V4" s="500"/>
      <c r="W4" s="498"/>
      <c r="X4" s="498"/>
      <c r="Y4" s="498"/>
    </row>
    <row r="5" spans="1:25" ht="18" customHeight="1">
      <c r="A5" s="27"/>
      <c r="B5" s="27"/>
      <c r="C5" s="182" t="s">
        <v>245</v>
      </c>
      <c r="D5" s="70">
        <v>5</v>
      </c>
      <c r="E5" s="70">
        <v>4</v>
      </c>
      <c r="F5" s="70">
        <v>3</v>
      </c>
      <c r="G5" s="70">
        <v>3</v>
      </c>
      <c r="H5" s="70">
        <v>4</v>
      </c>
      <c r="I5" s="70">
        <v>4</v>
      </c>
      <c r="J5" s="70">
        <v>5</v>
      </c>
      <c r="K5" s="70">
        <v>5</v>
      </c>
      <c r="L5" s="73">
        <v>3</v>
      </c>
      <c r="M5" s="73">
        <v>3</v>
      </c>
      <c r="N5" s="73">
        <v>3</v>
      </c>
      <c r="O5" s="73">
        <v>3</v>
      </c>
      <c r="P5" s="73"/>
      <c r="Q5" s="73">
        <v>4</v>
      </c>
      <c r="R5" s="73">
        <v>3</v>
      </c>
      <c r="S5" s="73"/>
      <c r="T5" s="73"/>
      <c r="U5" s="73">
        <f>AVERAGE(D5:R5)</f>
        <v>3.7142857142857144</v>
      </c>
      <c r="V5" s="73"/>
      <c r="W5" s="73">
        <v>57</v>
      </c>
      <c r="X5" s="73">
        <v>36</v>
      </c>
      <c r="Y5" s="73">
        <v>21</v>
      </c>
    </row>
    <row r="6" spans="1:25" ht="18" customHeight="1">
      <c r="A6" s="8"/>
      <c r="B6" s="8"/>
      <c r="C6" s="182" t="s">
        <v>246</v>
      </c>
      <c r="D6" s="183">
        <v>2</v>
      </c>
      <c r="E6" s="70">
        <v>3</v>
      </c>
      <c r="F6" s="73">
        <v>3</v>
      </c>
      <c r="G6" s="183">
        <v>2</v>
      </c>
      <c r="H6" s="73">
        <v>3</v>
      </c>
      <c r="I6" s="73">
        <v>4</v>
      </c>
      <c r="J6" s="183">
        <v>2</v>
      </c>
      <c r="K6" s="183">
        <v>2</v>
      </c>
      <c r="L6" s="73">
        <v>3</v>
      </c>
      <c r="M6" s="73">
        <v>4</v>
      </c>
      <c r="N6" s="183">
        <v>2</v>
      </c>
      <c r="O6" s="183">
        <v>2</v>
      </c>
      <c r="P6" s="73"/>
      <c r="Q6" s="183">
        <v>2</v>
      </c>
      <c r="R6" s="73">
        <v>3</v>
      </c>
      <c r="S6" s="73"/>
      <c r="T6" s="73"/>
      <c r="U6" s="73">
        <f aca="true" t="shared" si="0" ref="U6:U25">AVERAGE(D6:R6)</f>
        <v>2.642857142857143</v>
      </c>
      <c r="V6" s="73"/>
      <c r="W6" s="73">
        <v>135</v>
      </c>
      <c r="X6" s="73">
        <v>36</v>
      </c>
      <c r="Y6" s="73">
        <v>99</v>
      </c>
    </row>
    <row r="7" spans="1:25" ht="18" customHeight="1">
      <c r="A7" s="27"/>
      <c r="B7" s="27"/>
      <c r="C7" s="182" t="s">
        <v>247</v>
      </c>
      <c r="D7" s="70">
        <v>5</v>
      </c>
      <c r="E7" s="183">
        <v>2</v>
      </c>
      <c r="F7" s="183">
        <v>2</v>
      </c>
      <c r="G7" s="183">
        <v>2</v>
      </c>
      <c r="H7" s="70">
        <v>3</v>
      </c>
      <c r="I7" s="70">
        <v>3</v>
      </c>
      <c r="J7" s="70">
        <v>4</v>
      </c>
      <c r="K7" s="183">
        <v>2</v>
      </c>
      <c r="L7" s="73">
        <v>5</v>
      </c>
      <c r="M7" s="183">
        <v>2</v>
      </c>
      <c r="N7" s="183">
        <v>2</v>
      </c>
      <c r="O7" s="183">
        <v>2</v>
      </c>
      <c r="P7" s="73"/>
      <c r="Q7" s="73">
        <v>5</v>
      </c>
      <c r="R7" s="183">
        <v>2</v>
      </c>
      <c r="S7" s="73"/>
      <c r="T7" s="73"/>
      <c r="U7" s="73">
        <f t="shared" si="0"/>
        <v>2.9285714285714284</v>
      </c>
      <c r="V7" s="73"/>
      <c r="W7" s="73">
        <v>118</v>
      </c>
      <c r="X7" s="73">
        <v>0</v>
      </c>
      <c r="Y7" s="73">
        <v>118</v>
      </c>
    </row>
    <row r="8" spans="1:25" ht="18" customHeight="1">
      <c r="A8" s="27"/>
      <c r="B8" s="27"/>
      <c r="C8" s="182" t="s">
        <v>248</v>
      </c>
      <c r="D8" s="70">
        <v>5</v>
      </c>
      <c r="E8" s="70">
        <v>3</v>
      </c>
      <c r="F8" s="70">
        <v>4</v>
      </c>
      <c r="G8" s="70">
        <v>4</v>
      </c>
      <c r="H8" s="70">
        <v>4</v>
      </c>
      <c r="I8" s="70">
        <v>3</v>
      </c>
      <c r="J8" s="70">
        <v>3</v>
      </c>
      <c r="K8" s="70">
        <v>4</v>
      </c>
      <c r="L8" s="73">
        <v>5</v>
      </c>
      <c r="M8" s="183">
        <v>2</v>
      </c>
      <c r="N8" s="73">
        <v>3</v>
      </c>
      <c r="O8" s="73">
        <v>3</v>
      </c>
      <c r="P8" s="73"/>
      <c r="Q8" s="183">
        <v>2</v>
      </c>
      <c r="R8" s="73">
        <v>3</v>
      </c>
      <c r="S8" s="73"/>
      <c r="T8" s="73"/>
      <c r="U8" s="73">
        <f t="shared" si="0"/>
        <v>3.4285714285714284</v>
      </c>
      <c r="V8" s="73"/>
      <c r="W8" s="73">
        <v>92</v>
      </c>
      <c r="X8" s="73">
        <v>12</v>
      </c>
      <c r="Y8" s="73">
        <v>80</v>
      </c>
    </row>
    <row r="9" spans="1:25" ht="18" customHeight="1">
      <c r="A9" s="27"/>
      <c r="B9" s="27"/>
      <c r="C9" s="182" t="s">
        <v>249</v>
      </c>
      <c r="D9" s="70">
        <v>4</v>
      </c>
      <c r="E9" s="183">
        <v>2</v>
      </c>
      <c r="F9" s="183">
        <v>2</v>
      </c>
      <c r="G9" s="70">
        <v>4</v>
      </c>
      <c r="H9" s="70">
        <v>4</v>
      </c>
      <c r="I9" s="70">
        <v>3</v>
      </c>
      <c r="J9" s="70">
        <v>5</v>
      </c>
      <c r="K9" s="183">
        <v>2</v>
      </c>
      <c r="L9" s="183">
        <v>2</v>
      </c>
      <c r="M9" s="73">
        <v>3</v>
      </c>
      <c r="N9" s="183">
        <v>2</v>
      </c>
      <c r="O9" s="183">
        <v>2</v>
      </c>
      <c r="P9" s="73"/>
      <c r="Q9" s="73">
        <v>4</v>
      </c>
      <c r="R9" s="73">
        <v>3</v>
      </c>
      <c r="S9" s="73"/>
      <c r="T9" s="73"/>
      <c r="U9" s="73">
        <f t="shared" si="0"/>
        <v>3</v>
      </c>
      <c r="V9" s="73"/>
      <c r="W9" s="73">
        <v>121</v>
      </c>
      <c r="X9" s="73">
        <v>0</v>
      </c>
      <c r="Y9" s="73">
        <v>121</v>
      </c>
    </row>
    <row r="10" spans="1:25" ht="18" customHeight="1">
      <c r="A10" s="27"/>
      <c r="B10" s="27"/>
      <c r="C10" s="182" t="s">
        <v>250</v>
      </c>
      <c r="D10" s="70">
        <v>4</v>
      </c>
      <c r="E10" s="70">
        <v>5</v>
      </c>
      <c r="F10" s="70">
        <v>4</v>
      </c>
      <c r="G10" s="70">
        <v>5</v>
      </c>
      <c r="H10" s="70">
        <v>4</v>
      </c>
      <c r="I10" s="70">
        <v>5</v>
      </c>
      <c r="J10" s="70">
        <v>4</v>
      </c>
      <c r="K10" s="70">
        <v>5</v>
      </c>
      <c r="L10" s="73">
        <v>5</v>
      </c>
      <c r="M10" s="73">
        <v>5</v>
      </c>
      <c r="N10" s="73">
        <v>4</v>
      </c>
      <c r="O10" s="405">
        <v>3</v>
      </c>
      <c r="P10" s="73"/>
      <c r="Q10" s="73">
        <v>5</v>
      </c>
      <c r="R10" s="73">
        <v>5</v>
      </c>
      <c r="S10" s="73"/>
      <c r="T10" s="73"/>
      <c r="U10" s="73">
        <f t="shared" si="0"/>
        <v>4.5</v>
      </c>
      <c r="V10" s="73"/>
      <c r="W10" s="73">
        <v>13</v>
      </c>
      <c r="X10" s="73">
        <v>10</v>
      </c>
      <c r="Y10" s="73">
        <v>3</v>
      </c>
    </row>
    <row r="11" spans="1:25" ht="18" customHeight="1">
      <c r="A11" s="27"/>
      <c r="B11" s="27"/>
      <c r="C11" s="182" t="s">
        <v>251</v>
      </c>
      <c r="D11" s="183">
        <v>2</v>
      </c>
      <c r="E11" s="183">
        <v>2</v>
      </c>
      <c r="F11" s="183">
        <v>2</v>
      </c>
      <c r="G11" s="183">
        <v>2</v>
      </c>
      <c r="H11" s="183">
        <v>2</v>
      </c>
      <c r="I11" s="183">
        <v>2</v>
      </c>
      <c r="J11" s="183">
        <v>2</v>
      </c>
      <c r="K11" s="183">
        <v>2</v>
      </c>
      <c r="L11" s="73">
        <v>5</v>
      </c>
      <c r="M11" s="183">
        <v>2</v>
      </c>
      <c r="N11" s="183">
        <v>2</v>
      </c>
      <c r="O11" s="183">
        <v>2</v>
      </c>
      <c r="P11" s="73"/>
      <c r="Q11" s="70">
        <v>5</v>
      </c>
      <c r="R11" s="73">
        <v>3</v>
      </c>
      <c r="S11" s="73"/>
      <c r="T11" s="73"/>
      <c r="U11" s="73">
        <f t="shared" si="0"/>
        <v>2.5</v>
      </c>
      <c r="V11" s="73"/>
      <c r="W11" s="73">
        <v>204</v>
      </c>
      <c r="X11" s="73">
        <v>72</v>
      </c>
      <c r="Y11" s="73">
        <v>132</v>
      </c>
    </row>
    <row r="12" spans="1:25" ht="18" customHeight="1">
      <c r="A12" s="27"/>
      <c r="B12" s="27"/>
      <c r="C12" s="182" t="s">
        <v>252</v>
      </c>
      <c r="D12" s="70">
        <v>4</v>
      </c>
      <c r="E12" s="183">
        <v>2</v>
      </c>
      <c r="F12" s="183">
        <v>2</v>
      </c>
      <c r="G12" s="183">
        <v>2</v>
      </c>
      <c r="H12" s="70">
        <v>3</v>
      </c>
      <c r="I12" s="70">
        <v>4</v>
      </c>
      <c r="J12" s="183">
        <v>2</v>
      </c>
      <c r="K12" s="183">
        <v>2</v>
      </c>
      <c r="L12" s="73">
        <v>4</v>
      </c>
      <c r="M12" s="73">
        <v>3</v>
      </c>
      <c r="N12" s="183">
        <v>2</v>
      </c>
      <c r="O12" s="183">
        <v>2</v>
      </c>
      <c r="P12" s="73"/>
      <c r="Q12" s="73">
        <v>3</v>
      </c>
      <c r="R12" s="73">
        <v>3</v>
      </c>
      <c r="S12" s="73"/>
      <c r="T12" s="73"/>
      <c r="U12" s="73">
        <f t="shared" si="0"/>
        <v>2.7142857142857144</v>
      </c>
      <c r="V12" s="73"/>
      <c r="W12" s="73">
        <v>90</v>
      </c>
      <c r="X12" s="73">
        <v>24</v>
      </c>
      <c r="Y12" s="73">
        <v>78</v>
      </c>
    </row>
    <row r="13" spans="1:25" ht="18" customHeight="1">
      <c r="A13" s="27"/>
      <c r="B13" s="27"/>
      <c r="C13" s="182" t="s">
        <v>253</v>
      </c>
      <c r="D13" s="183">
        <v>2</v>
      </c>
      <c r="E13" s="183">
        <v>2</v>
      </c>
      <c r="F13" s="70">
        <v>3</v>
      </c>
      <c r="G13" s="183">
        <v>2</v>
      </c>
      <c r="H13" s="70">
        <v>3</v>
      </c>
      <c r="I13" s="70">
        <v>4</v>
      </c>
      <c r="J13" s="70">
        <v>5</v>
      </c>
      <c r="K13" s="70">
        <v>3</v>
      </c>
      <c r="L13" s="73">
        <v>5</v>
      </c>
      <c r="M13" s="73">
        <v>4</v>
      </c>
      <c r="N13" s="73">
        <v>4</v>
      </c>
      <c r="O13" s="73">
        <v>3</v>
      </c>
      <c r="P13" s="73"/>
      <c r="Q13" s="73">
        <v>4</v>
      </c>
      <c r="R13" s="73">
        <v>3</v>
      </c>
      <c r="S13" s="73"/>
      <c r="T13" s="73"/>
      <c r="U13" s="73">
        <f t="shared" si="0"/>
        <v>3.357142857142857</v>
      </c>
      <c r="V13" s="73"/>
      <c r="W13" s="73">
        <v>122</v>
      </c>
      <c r="X13" s="73">
        <v>40</v>
      </c>
      <c r="Y13" s="73">
        <v>82</v>
      </c>
    </row>
    <row r="14" spans="1:25" ht="18" customHeight="1">
      <c r="A14" s="27"/>
      <c r="B14" s="27"/>
      <c r="C14" s="182" t="s">
        <v>254</v>
      </c>
      <c r="D14" s="70">
        <v>5</v>
      </c>
      <c r="E14" s="70">
        <v>4</v>
      </c>
      <c r="F14" s="70">
        <v>3</v>
      </c>
      <c r="G14" s="183">
        <v>2</v>
      </c>
      <c r="H14" s="183">
        <v>2</v>
      </c>
      <c r="I14" s="70">
        <v>4</v>
      </c>
      <c r="J14" s="70">
        <v>3</v>
      </c>
      <c r="K14" s="183">
        <v>2</v>
      </c>
      <c r="L14" s="73">
        <v>4</v>
      </c>
      <c r="M14" s="183">
        <v>2</v>
      </c>
      <c r="N14" s="183">
        <v>2</v>
      </c>
      <c r="O14" s="183">
        <v>2</v>
      </c>
      <c r="P14" s="73"/>
      <c r="Q14" s="183">
        <v>2</v>
      </c>
      <c r="R14" s="183">
        <v>2</v>
      </c>
      <c r="S14" s="73"/>
      <c r="T14" s="73"/>
      <c r="U14" s="73">
        <f t="shared" si="0"/>
        <v>2.7857142857142856</v>
      </c>
      <c r="V14" s="73"/>
      <c r="W14" s="73">
        <v>108</v>
      </c>
      <c r="X14" s="73">
        <v>15</v>
      </c>
      <c r="Y14" s="73">
        <v>93</v>
      </c>
    </row>
    <row r="15" spans="1:25" ht="18" customHeight="1">
      <c r="A15" s="27"/>
      <c r="B15" s="27"/>
      <c r="C15" s="182" t="s">
        <v>255</v>
      </c>
      <c r="D15" s="405">
        <v>3</v>
      </c>
      <c r="E15" s="70">
        <v>5</v>
      </c>
      <c r="F15" s="70">
        <v>4</v>
      </c>
      <c r="G15" s="70">
        <v>4</v>
      </c>
      <c r="H15" s="70">
        <v>5</v>
      </c>
      <c r="I15" s="70">
        <v>4</v>
      </c>
      <c r="J15" s="70">
        <v>5</v>
      </c>
      <c r="K15" s="70">
        <v>5</v>
      </c>
      <c r="L15" s="73">
        <v>5</v>
      </c>
      <c r="M15" s="73">
        <v>5</v>
      </c>
      <c r="N15" s="73">
        <v>5</v>
      </c>
      <c r="O15" s="73">
        <v>4</v>
      </c>
      <c r="P15" s="73"/>
      <c r="Q15" s="73">
        <v>5</v>
      </c>
      <c r="R15" s="73">
        <v>5</v>
      </c>
      <c r="S15" s="73"/>
      <c r="T15" s="73"/>
      <c r="U15" s="73">
        <f t="shared" si="0"/>
        <v>4.571428571428571</v>
      </c>
      <c r="V15" s="73"/>
      <c r="W15" s="73">
        <v>84</v>
      </c>
      <c r="X15" s="73">
        <v>14</v>
      </c>
      <c r="Y15" s="73">
        <v>70</v>
      </c>
    </row>
    <row r="16" spans="1:25" ht="18" customHeight="1">
      <c r="A16" s="27"/>
      <c r="B16" s="27"/>
      <c r="C16" s="182" t="s">
        <v>255</v>
      </c>
      <c r="D16" s="70">
        <v>5</v>
      </c>
      <c r="E16" s="70">
        <v>3</v>
      </c>
      <c r="F16" s="70">
        <v>3</v>
      </c>
      <c r="G16" s="70">
        <v>4</v>
      </c>
      <c r="H16" s="183">
        <v>2</v>
      </c>
      <c r="I16" s="70">
        <v>4</v>
      </c>
      <c r="J16" s="70">
        <v>4</v>
      </c>
      <c r="K16" s="70">
        <v>3</v>
      </c>
      <c r="L16" s="73">
        <v>4</v>
      </c>
      <c r="M16" s="73">
        <v>3</v>
      </c>
      <c r="N16" s="183">
        <v>2</v>
      </c>
      <c r="O16" s="73">
        <v>3</v>
      </c>
      <c r="P16" s="73"/>
      <c r="Q16" s="183">
        <v>2</v>
      </c>
      <c r="R16" s="183">
        <v>2</v>
      </c>
      <c r="S16" s="73"/>
      <c r="T16" s="73"/>
      <c r="U16" s="73">
        <f t="shared" si="0"/>
        <v>3.142857142857143</v>
      </c>
      <c r="V16" s="73"/>
      <c r="W16" s="73">
        <v>115</v>
      </c>
      <c r="X16" s="73">
        <v>38</v>
      </c>
      <c r="Y16" s="73">
        <v>77</v>
      </c>
    </row>
    <row r="17" spans="1:25" ht="18" customHeight="1">
      <c r="A17" s="27"/>
      <c r="B17" s="27"/>
      <c r="C17" s="182" t="s">
        <v>256</v>
      </c>
      <c r="D17" s="70">
        <v>3</v>
      </c>
      <c r="E17" s="70">
        <v>2</v>
      </c>
      <c r="F17" s="183">
        <v>2</v>
      </c>
      <c r="G17" s="183">
        <v>2</v>
      </c>
      <c r="H17" s="70">
        <v>3</v>
      </c>
      <c r="I17" s="70">
        <v>4</v>
      </c>
      <c r="J17" s="70">
        <v>5</v>
      </c>
      <c r="K17" s="183">
        <v>2</v>
      </c>
      <c r="L17" s="73">
        <v>5</v>
      </c>
      <c r="M17" s="73">
        <v>4</v>
      </c>
      <c r="N17" s="183">
        <v>2</v>
      </c>
      <c r="O17" s="183">
        <v>2</v>
      </c>
      <c r="P17" s="73"/>
      <c r="Q17" s="73">
        <v>3</v>
      </c>
      <c r="R17" s="73">
        <v>3</v>
      </c>
      <c r="S17" s="73"/>
      <c r="T17" s="73"/>
      <c r="U17" s="73">
        <f t="shared" si="0"/>
        <v>3</v>
      </c>
      <c r="V17" s="73"/>
      <c r="W17" s="73">
        <v>82</v>
      </c>
      <c r="X17" s="73">
        <v>16</v>
      </c>
      <c r="Y17" s="73">
        <v>66</v>
      </c>
    </row>
    <row r="18" spans="1:25" ht="18" customHeight="1">
      <c r="A18" s="27"/>
      <c r="B18" s="27"/>
      <c r="C18" s="182" t="s">
        <v>257</v>
      </c>
      <c r="D18" s="70">
        <v>3</v>
      </c>
      <c r="E18" s="70">
        <v>2</v>
      </c>
      <c r="F18" s="70">
        <v>4</v>
      </c>
      <c r="G18" s="70">
        <v>4</v>
      </c>
      <c r="H18" s="70">
        <v>5</v>
      </c>
      <c r="I18" s="70">
        <v>4</v>
      </c>
      <c r="J18" s="70">
        <v>5</v>
      </c>
      <c r="K18" s="70" t="s">
        <v>258</v>
      </c>
      <c r="L18" s="73">
        <v>5</v>
      </c>
      <c r="M18" s="183">
        <v>2</v>
      </c>
      <c r="N18" s="183">
        <v>2</v>
      </c>
      <c r="O18" s="73">
        <v>3</v>
      </c>
      <c r="P18" s="73"/>
      <c r="Q18" s="73">
        <v>3</v>
      </c>
      <c r="R18" s="183">
        <v>2</v>
      </c>
      <c r="S18" s="73"/>
      <c r="T18" s="73"/>
      <c r="U18" s="73">
        <f t="shared" si="0"/>
        <v>3.3846153846153846</v>
      </c>
      <c r="V18" s="73"/>
      <c r="W18" s="73">
        <v>73</v>
      </c>
      <c r="X18" s="73">
        <v>28</v>
      </c>
      <c r="Y18" s="73">
        <v>45</v>
      </c>
    </row>
    <row r="19" spans="1:25" ht="18" customHeight="1">
      <c r="A19" s="27"/>
      <c r="B19" s="27"/>
      <c r="C19" s="182" t="s">
        <v>259</v>
      </c>
      <c r="D19" s="70">
        <v>3</v>
      </c>
      <c r="E19" s="183">
        <v>2</v>
      </c>
      <c r="F19" s="70">
        <v>3</v>
      </c>
      <c r="G19" s="183">
        <v>2</v>
      </c>
      <c r="H19" s="70">
        <v>3</v>
      </c>
      <c r="I19" s="70">
        <v>4</v>
      </c>
      <c r="J19" s="70">
        <v>5</v>
      </c>
      <c r="K19" s="183">
        <v>2</v>
      </c>
      <c r="L19" s="73">
        <v>4</v>
      </c>
      <c r="M19" s="183">
        <v>2</v>
      </c>
      <c r="N19" s="183">
        <v>2</v>
      </c>
      <c r="O19" s="183">
        <v>2</v>
      </c>
      <c r="P19" s="73"/>
      <c r="Q19" s="183">
        <v>2</v>
      </c>
      <c r="R19" s="73">
        <v>3</v>
      </c>
      <c r="S19" s="73"/>
      <c r="T19" s="73"/>
      <c r="U19" s="73">
        <f t="shared" si="0"/>
        <v>2.7857142857142856</v>
      </c>
      <c r="V19" s="73"/>
      <c r="W19" s="73">
        <v>112</v>
      </c>
      <c r="X19" s="73">
        <v>32</v>
      </c>
      <c r="Y19" s="73">
        <v>80</v>
      </c>
    </row>
    <row r="20" spans="1:25" ht="18" customHeight="1">
      <c r="A20" s="27"/>
      <c r="B20" s="27"/>
      <c r="C20" s="182" t="s">
        <v>257</v>
      </c>
      <c r="D20" s="70">
        <v>5</v>
      </c>
      <c r="E20" s="70">
        <v>2</v>
      </c>
      <c r="F20" s="70">
        <v>3</v>
      </c>
      <c r="G20" s="70">
        <v>4</v>
      </c>
      <c r="H20" s="70">
        <v>4</v>
      </c>
      <c r="I20" s="70">
        <v>4</v>
      </c>
      <c r="J20" s="70">
        <v>4</v>
      </c>
      <c r="K20" s="70" t="s">
        <v>258</v>
      </c>
      <c r="L20" s="73">
        <v>3</v>
      </c>
      <c r="M20" s="183">
        <v>2</v>
      </c>
      <c r="N20" s="183">
        <v>2</v>
      </c>
      <c r="O20" s="73">
        <v>3</v>
      </c>
      <c r="P20" s="73"/>
      <c r="Q20" s="73">
        <v>4</v>
      </c>
      <c r="R20" s="183">
        <v>2</v>
      </c>
      <c r="S20" s="73"/>
      <c r="T20" s="73"/>
      <c r="U20" s="73">
        <f t="shared" si="0"/>
        <v>3.230769230769231</v>
      </c>
      <c r="V20" s="73"/>
      <c r="W20" s="73">
        <v>101</v>
      </c>
      <c r="X20" s="73">
        <v>75</v>
      </c>
      <c r="Y20" s="73">
        <v>26</v>
      </c>
    </row>
    <row r="21" spans="1:25" ht="18" customHeight="1">
      <c r="A21" s="27"/>
      <c r="B21" s="27"/>
      <c r="C21" s="182" t="s">
        <v>260</v>
      </c>
      <c r="D21" s="183">
        <v>2</v>
      </c>
      <c r="E21" s="70">
        <v>4</v>
      </c>
      <c r="F21" s="70">
        <v>3</v>
      </c>
      <c r="G21" s="70">
        <v>4</v>
      </c>
      <c r="H21" s="70">
        <v>3</v>
      </c>
      <c r="I21" s="70">
        <v>4</v>
      </c>
      <c r="J21" s="70">
        <v>2</v>
      </c>
      <c r="K21" s="70">
        <v>5</v>
      </c>
      <c r="L21" s="73">
        <v>3</v>
      </c>
      <c r="M21" s="73">
        <v>4</v>
      </c>
      <c r="N21" s="73">
        <v>3</v>
      </c>
      <c r="O21" s="73">
        <v>3</v>
      </c>
      <c r="P21" s="73"/>
      <c r="Q21" s="73">
        <v>4</v>
      </c>
      <c r="R21" s="183">
        <v>2</v>
      </c>
      <c r="S21" s="73"/>
      <c r="T21" s="73"/>
      <c r="U21" s="73">
        <f t="shared" si="0"/>
        <v>3.2857142857142856</v>
      </c>
      <c r="V21" s="73"/>
      <c r="W21" s="73">
        <v>92</v>
      </c>
      <c r="X21" s="73">
        <v>16</v>
      </c>
      <c r="Y21" s="73">
        <v>76</v>
      </c>
    </row>
    <row r="22" spans="1:25" ht="18" customHeight="1">
      <c r="A22" s="27"/>
      <c r="B22" s="27"/>
      <c r="C22" s="182" t="s">
        <v>261</v>
      </c>
      <c r="D22" s="183">
        <v>2</v>
      </c>
      <c r="E22" s="183">
        <v>2</v>
      </c>
      <c r="F22" s="183">
        <v>2</v>
      </c>
      <c r="G22" s="183">
        <v>2</v>
      </c>
      <c r="H22" s="70">
        <v>5</v>
      </c>
      <c r="I22" s="70">
        <v>3</v>
      </c>
      <c r="J22" s="183">
        <v>2</v>
      </c>
      <c r="K22" s="183">
        <v>2</v>
      </c>
      <c r="L22" s="183">
        <v>2</v>
      </c>
      <c r="M22" s="183">
        <v>2</v>
      </c>
      <c r="N22" s="183">
        <v>2</v>
      </c>
      <c r="O22" s="183">
        <v>2</v>
      </c>
      <c r="P22" s="73"/>
      <c r="Q22" s="183">
        <v>2</v>
      </c>
      <c r="R22" s="183">
        <v>2</v>
      </c>
      <c r="S22" s="73"/>
      <c r="T22" s="73"/>
      <c r="U22" s="73">
        <f t="shared" si="0"/>
        <v>2.2857142857142856</v>
      </c>
      <c r="V22" s="73"/>
      <c r="W22" s="73">
        <v>229</v>
      </c>
      <c r="X22" s="73">
        <v>29</v>
      </c>
      <c r="Y22" s="73">
        <v>200</v>
      </c>
    </row>
    <row r="23" spans="1:25" ht="18" customHeight="1">
      <c r="A23" s="8"/>
      <c r="B23" s="8"/>
      <c r="C23" s="182" t="s">
        <v>262</v>
      </c>
      <c r="D23" s="183">
        <v>2</v>
      </c>
      <c r="E23" s="183">
        <v>2</v>
      </c>
      <c r="F23" s="183">
        <v>2</v>
      </c>
      <c r="G23" s="183">
        <v>2</v>
      </c>
      <c r="H23" s="183">
        <v>2</v>
      </c>
      <c r="I23" s="73">
        <v>3</v>
      </c>
      <c r="J23" s="183">
        <v>2</v>
      </c>
      <c r="K23" s="183">
        <v>2</v>
      </c>
      <c r="L23" s="183">
        <v>2</v>
      </c>
      <c r="M23" s="183">
        <v>2</v>
      </c>
      <c r="N23" s="183">
        <v>2</v>
      </c>
      <c r="O23" s="183">
        <v>2</v>
      </c>
      <c r="P23" s="73"/>
      <c r="Q23" s="183">
        <v>2</v>
      </c>
      <c r="R23" s="183">
        <v>2</v>
      </c>
      <c r="S23" s="73"/>
      <c r="T23" s="73"/>
      <c r="U23" s="73">
        <f t="shared" si="0"/>
        <v>2.0714285714285716</v>
      </c>
      <c r="V23" s="73"/>
      <c r="W23" s="73">
        <v>220</v>
      </c>
      <c r="X23" s="73">
        <v>0</v>
      </c>
      <c r="Y23" s="73">
        <v>220</v>
      </c>
    </row>
    <row r="24" spans="1:25" ht="18" customHeight="1" hidden="1">
      <c r="A24" s="8"/>
      <c r="B24" s="8"/>
      <c r="C24" s="182" t="s">
        <v>263</v>
      </c>
      <c r="D24" s="183">
        <v>2</v>
      </c>
      <c r="E24" s="183">
        <v>2</v>
      </c>
      <c r="F24" s="183">
        <v>2</v>
      </c>
      <c r="G24" s="183">
        <v>2</v>
      </c>
      <c r="H24" s="183">
        <v>2</v>
      </c>
      <c r="I24" s="183">
        <v>2</v>
      </c>
      <c r="J24" s="183">
        <v>2</v>
      </c>
      <c r="K24" s="183">
        <v>2</v>
      </c>
      <c r="L24" s="183">
        <v>2</v>
      </c>
      <c r="M24" s="183">
        <v>2</v>
      </c>
      <c r="N24" s="183">
        <v>2</v>
      </c>
      <c r="O24" s="183">
        <v>2</v>
      </c>
      <c r="P24" s="73"/>
      <c r="Q24" s="183">
        <v>2</v>
      </c>
      <c r="R24" s="183">
        <v>2</v>
      </c>
      <c r="S24" s="73"/>
      <c r="T24" s="73"/>
      <c r="U24" s="73">
        <f t="shared" si="0"/>
        <v>2</v>
      </c>
      <c r="V24" s="73"/>
      <c r="W24" s="73">
        <v>240</v>
      </c>
      <c r="X24" s="73">
        <v>12</v>
      </c>
      <c r="Y24" s="73">
        <v>228</v>
      </c>
    </row>
    <row r="25" spans="1:25" ht="18" customHeight="1">
      <c r="A25" s="8"/>
      <c r="B25" s="8"/>
      <c r="C25" s="182" t="s">
        <v>264</v>
      </c>
      <c r="D25" s="183">
        <v>2</v>
      </c>
      <c r="E25" s="70">
        <v>3</v>
      </c>
      <c r="F25" s="73">
        <v>3</v>
      </c>
      <c r="G25" s="73">
        <v>4</v>
      </c>
      <c r="H25" s="73">
        <v>4</v>
      </c>
      <c r="I25" s="73">
        <v>4</v>
      </c>
      <c r="J25" s="73">
        <v>5</v>
      </c>
      <c r="K25" s="183">
        <v>2</v>
      </c>
      <c r="L25" s="183">
        <v>2</v>
      </c>
      <c r="M25" s="73">
        <v>5</v>
      </c>
      <c r="N25" s="73">
        <v>4</v>
      </c>
      <c r="O25" s="73">
        <v>3</v>
      </c>
      <c r="P25" s="73"/>
      <c r="Q25" s="183">
        <v>2</v>
      </c>
      <c r="R25" s="183">
        <v>2</v>
      </c>
      <c r="S25" s="73"/>
      <c r="T25" s="73"/>
      <c r="U25" s="73">
        <f t="shared" si="0"/>
        <v>3.2142857142857144</v>
      </c>
      <c r="V25" s="73"/>
      <c r="W25" s="73">
        <v>18</v>
      </c>
      <c r="X25" s="73">
        <v>0</v>
      </c>
      <c r="Y25" s="73">
        <v>18</v>
      </c>
    </row>
    <row r="26" spans="1:25" ht="12.75">
      <c r="A26" s="8"/>
      <c r="B26" s="8"/>
      <c r="C26" s="59" t="s">
        <v>60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f>AVERAGE(U5:U25)</f>
        <v>3.0735217163788593</v>
      </c>
      <c r="V26" s="8"/>
      <c r="W26" s="8">
        <f>SUM(W5:W25)</f>
        <v>2426</v>
      </c>
      <c r="X26" s="8">
        <f>SUM(X5:X25)</f>
        <v>505</v>
      </c>
      <c r="Y26" s="8">
        <f>SUM(Y5:Y25)</f>
        <v>1933</v>
      </c>
    </row>
    <row r="27" spans="1:25" ht="12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4">
        <v>472</v>
      </c>
    </row>
    <row r="28" spans="1:26" ht="12.75">
      <c r="A28" s="6"/>
      <c r="B28" s="411"/>
      <c r="C28" s="411"/>
      <c r="D28" s="7"/>
      <c r="E28" s="7"/>
      <c r="F28" s="7"/>
      <c r="G28" s="7"/>
      <c r="H28" s="7"/>
      <c r="I28" s="7"/>
      <c r="J28" s="7"/>
      <c r="K28" s="432"/>
      <c r="L28" s="432"/>
      <c r="M28" s="432"/>
      <c r="N28" s="432"/>
      <c r="O28" s="432"/>
      <c r="P28" s="432"/>
      <c r="Q28" s="432"/>
      <c r="R28" s="432"/>
      <c r="S28" s="411"/>
      <c r="T28" s="411"/>
      <c r="U28" s="411"/>
      <c r="V28" s="411"/>
      <c r="W28" s="411"/>
      <c r="X28" s="411"/>
      <c r="Y28" s="2"/>
      <c r="Z28" s="2"/>
    </row>
    <row r="29" spans="1:26" ht="12.75">
      <c r="A29" s="6"/>
      <c r="B29" s="6"/>
      <c r="C29" s="6"/>
      <c r="D29" s="7"/>
      <c r="E29" s="7"/>
      <c r="F29" s="7"/>
      <c r="G29" s="7"/>
      <c r="H29" s="7"/>
      <c r="I29" s="7"/>
      <c r="J29" s="7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"/>
      <c r="Z29" s="2"/>
    </row>
    <row r="30" spans="1:26" ht="12.75">
      <c r="A30" s="2"/>
      <c r="B30" s="432"/>
      <c r="C30" s="432"/>
      <c r="D30" s="432"/>
      <c r="E30" s="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2"/>
      <c r="Z30" s="2"/>
    </row>
    <row r="31" spans="1:26" ht="12.75">
      <c r="A31" s="2"/>
      <c r="B31" s="2"/>
      <c r="C31" s="6"/>
      <c r="D31" s="6"/>
      <c r="E31" s="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"/>
      <c r="Z31" s="2"/>
    </row>
    <row r="32" spans="1:26" ht="12.75">
      <c r="A32" s="2"/>
      <c r="B32" s="411"/>
      <c r="C32" s="411"/>
      <c r="D32" s="411"/>
      <c r="E32" s="411"/>
      <c r="F32" s="411"/>
      <c r="G32" s="411"/>
      <c r="H32" s="432"/>
      <c r="I32" s="432"/>
      <c r="J32" s="432"/>
      <c r="K32" s="432"/>
      <c r="L32" s="432"/>
      <c r="M32" s="2"/>
      <c r="N32" s="7"/>
      <c r="O32" s="7"/>
      <c r="P32" s="7"/>
      <c r="Q32" s="7"/>
      <c r="R32" s="7"/>
      <c r="S32" s="7"/>
      <c r="T32" s="7"/>
      <c r="U32" s="7"/>
      <c r="V32" s="7"/>
      <c r="W32" s="7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432"/>
      <c r="G34" s="432"/>
      <c r="H34" s="432"/>
      <c r="I34" s="432"/>
      <c r="J34" s="432"/>
      <c r="K34" s="432"/>
      <c r="L34" s="432"/>
      <c r="M34" s="432"/>
      <c r="N34" s="432"/>
      <c r="O34" s="2"/>
      <c r="P34" s="2"/>
      <c r="Q34" s="432"/>
      <c r="R34" s="432"/>
      <c r="S34" s="432"/>
      <c r="T34" s="432"/>
      <c r="U34" s="432"/>
      <c r="V34" s="432"/>
      <c r="W34" s="432"/>
      <c r="X34" s="43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</sheetData>
  <sheetProtection/>
  <mergeCells count="20">
    <mergeCell ref="B28:C28"/>
    <mergeCell ref="B30:D30"/>
    <mergeCell ref="F34:N34"/>
    <mergeCell ref="Q34:X34"/>
    <mergeCell ref="A1:Y1"/>
    <mergeCell ref="W3:W4"/>
    <mergeCell ref="X3:X4"/>
    <mergeCell ref="Y3:Y4"/>
    <mergeCell ref="K28:R28"/>
    <mergeCell ref="S28:X28"/>
    <mergeCell ref="B32:G32"/>
    <mergeCell ref="H32:L32"/>
    <mergeCell ref="F30:O30"/>
    <mergeCell ref="P30:X30"/>
    <mergeCell ref="A3:A4"/>
    <mergeCell ref="C3:C4"/>
    <mergeCell ref="D3:P3"/>
    <mergeCell ref="Q3:T3"/>
    <mergeCell ref="U3:U4"/>
    <mergeCell ref="V3:V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7">
      <selection activeCell="A24" sqref="A24:V33"/>
    </sheetView>
  </sheetViews>
  <sheetFormatPr defaultColWidth="9.00390625" defaultRowHeight="12.75"/>
  <cols>
    <col min="2" max="2" width="19.625" style="0" customWidth="1"/>
    <col min="3" max="3" width="20.25390625" style="0" customWidth="1"/>
    <col min="10" max="17" width="5.375" style="0" customWidth="1"/>
    <col min="18" max="18" width="7.875" style="0" customWidth="1"/>
    <col min="19" max="20" width="5.375" style="0" customWidth="1"/>
  </cols>
  <sheetData>
    <row r="1" spans="1:20" ht="24" customHeight="1">
      <c r="A1" s="434" t="s">
        <v>111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56"/>
    </row>
    <row r="2" spans="1:20" ht="12.75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57"/>
    </row>
    <row r="3" spans="1:20" ht="30.75" customHeight="1">
      <c r="A3" s="458" t="s">
        <v>0</v>
      </c>
      <c r="B3" s="460" t="s">
        <v>1</v>
      </c>
      <c r="C3" s="460"/>
      <c r="D3" s="501" t="s">
        <v>7</v>
      </c>
      <c r="E3" s="502"/>
      <c r="F3" s="502"/>
      <c r="G3" s="502"/>
      <c r="H3" s="502"/>
      <c r="I3" s="502"/>
      <c r="J3" s="503"/>
      <c r="K3" s="501" t="s">
        <v>8</v>
      </c>
      <c r="L3" s="502"/>
      <c r="M3" s="502"/>
      <c r="N3" s="502"/>
      <c r="O3" s="503"/>
      <c r="P3" s="504" t="s">
        <v>5</v>
      </c>
      <c r="Q3" s="506" t="s">
        <v>6</v>
      </c>
      <c r="R3" s="504" t="s">
        <v>4</v>
      </c>
      <c r="S3" s="504" t="s">
        <v>3</v>
      </c>
      <c r="T3" s="504" t="s">
        <v>2</v>
      </c>
    </row>
    <row r="4" spans="1:20" ht="189.75" customHeight="1">
      <c r="A4" s="459"/>
      <c r="B4" s="461"/>
      <c r="C4" s="461"/>
      <c r="D4" s="96" t="s">
        <v>10</v>
      </c>
      <c r="E4" s="96" t="s">
        <v>23</v>
      </c>
      <c r="F4" s="96" t="s">
        <v>103</v>
      </c>
      <c r="G4" s="96" t="s">
        <v>104</v>
      </c>
      <c r="H4" s="96" t="s">
        <v>106</v>
      </c>
      <c r="I4" s="96"/>
      <c r="J4" s="96"/>
      <c r="K4" s="96" t="s">
        <v>107</v>
      </c>
      <c r="L4" s="97" t="s">
        <v>108</v>
      </c>
      <c r="M4" s="96" t="s">
        <v>109</v>
      </c>
      <c r="N4" s="96" t="s">
        <v>110</v>
      </c>
      <c r="O4" s="96"/>
      <c r="P4" s="505"/>
      <c r="Q4" s="507"/>
      <c r="R4" s="505"/>
      <c r="S4" s="505"/>
      <c r="T4" s="505"/>
    </row>
    <row r="5" spans="1:20" ht="33.75" customHeight="1">
      <c r="A5" s="8"/>
      <c r="B5" s="91"/>
      <c r="C5" s="98">
        <v>2121020501</v>
      </c>
      <c r="D5" s="95">
        <v>3</v>
      </c>
      <c r="E5" s="95">
        <v>5</v>
      </c>
      <c r="F5" s="95">
        <v>4</v>
      </c>
      <c r="G5" s="95">
        <v>4</v>
      </c>
      <c r="H5" s="95">
        <v>4</v>
      </c>
      <c r="I5" s="94"/>
      <c r="J5" s="94"/>
      <c r="K5" s="95">
        <v>4</v>
      </c>
      <c r="L5" s="77">
        <v>2</v>
      </c>
      <c r="M5" s="95">
        <v>4</v>
      </c>
      <c r="N5" s="72">
        <v>3</v>
      </c>
      <c r="O5" s="72"/>
      <c r="P5" s="71"/>
      <c r="Q5" s="71"/>
      <c r="R5" s="71">
        <v>72</v>
      </c>
      <c r="S5" s="71"/>
      <c r="T5" s="71">
        <f>R5-S5</f>
        <v>72</v>
      </c>
    </row>
    <row r="6" spans="1:20" ht="33.75" customHeight="1">
      <c r="A6" s="8"/>
      <c r="B6" s="91"/>
      <c r="C6" s="98">
        <v>2121020502</v>
      </c>
      <c r="D6" s="95">
        <v>3</v>
      </c>
      <c r="E6" s="77">
        <v>2</v>
      </c>
      <c r="F6" s="95">
        <v>4</v>
      </c>
      <c r="G6" s="95">
        <v>4</v>
      </c>
      <c r="H6" s="95">
        <v>5</v>
      </c>
      <c r="I6" s="94"/>
      <c r="J6" s="94"/>
      <c r="K6" s="95">
        <v>4</v>
      </c>
      <c r="L6" s="77">
        <v>2</v>
      </c>
      <c r="M6" s="95">
        <v>4</v>
      </c>
      <c r="N6" s="72">
        <v>3</v>
      </c>
      <c r="O6" s="72"/>
      <c r="P6" s="71"/>
      <c r="Q6" s="71"/>
      <c r="R6" s="71">
        <v>114</v>
      </c>
      <c r="S6" s="71"/>
      <c r="T6" s="71">
        <f aca="true" t="shared" si="0" ref="T6:T21">R6-S6</f>
        <v>114</v>
      </c>
    </row>
    <row r="7" spans="1:20" ht="33.75" customHeight="1">
      <c r="A7" s="8"/>
      <c r="B7" s="91"/>
      <c r="C7" s="98">
        <v>2121020503</v>
      </c>
      <c r="D7" s="95">
        <v>4</v>
      </c>
      <c r="E7" s="95">
        <v>3</v>
      </c>
      <c r="F7" s="95">
        <v>3</v>
      </c>
      <c r="G7" s="95">
        <v>3</v>
      </c>
      <c r="H7" s="95">
        <v>4</v>
      </c>
      <c r="I7" s="94"/>
      <c r="J7" s="94"/>
      <c r="K7" s="95">
        <v>3</v>
      </c>
      <c r="L7" s="77">
        <v>2</v>
      </c>
      <c r="M7" s="95">
        <v>4</v>
      </c>
      <c r="N7" s="72">
        <v>3</v>
      </c>
      <c r="O7" s="72"/>
      <c r="P7" s="71"/>
      <c r="Q7" s="71"/>
      <c r="R7" s="71">
        <v>119</v>
      </c>
      <c r="S7" s="71"/>
      <c r="T7" s="71">
        <f t="shared" si="0"/>
        <v>119</v>
      </c>
    </row>
    <row r="8" spans="1:20" ht="33.75" customHeight="1">
      <c r="A8" s="92"/>
      <c r="B8" s="391"/>
      <c r="C8" s="389">
        <v>2121020562</v>
      </c>
      <c r="D8" s="383">
        <v>4</v>
      </c>
      <c r="E8" s="383">
        <v>5</v>
      </c>
      <c r="F8" s="383">
        <v>4</v>
      </c>
      <c r="G8" s="383">
        <v>5</v>
      </c>
      <c r="H8" s="383">
        <v>4</v>
      </c>
      <c r="I8" s="390"/>
      <c r="J8" s="390"/>
      <c r="K8" s="383">
        <v>5</v>
      </c>
      <c r="L8" s="383">
        <v>5</v>
      </c>
      <c r="M8" s="383">
        <v>5</v>
      </c>
      <c r="N8" s="383">
        <v>5</v>
      </c>
      <c r="O8" s="72"/>
      <c r="P8" s="71"/>
      <c r="Q8" s="71"/>
      <c r="R8" s="71">
        <v>16</v>
      </c>
      <c r="S8" s="71">
        <v>8</v>
      </c>
      <c r="T8" s="71">
        <f t="shared" si="0"/>
        <v>8</v>
      </c>
    </row>
    <row r="9" spans="1:20" ht="33.75" customHeight="1">
      <c r="A9" s="92"/>
      <c r="B9" s="93"/>
      <c r="C9" s="98">
        <v>2121020520</v>
      </c>
      <c r="D9" s="406">
        <v>3</v>
      </c>
      <c r="E9" s="95">
        <v>4</v>
      </c>
      <c r="F9" s="95">
        <v>4</v>
      </c>
      <c r="G9" s="95">
        <v>4</v>
      </c>
      <c r="H9" s="95">
        <v>4</v>
      </c>
      <c r="I9" s="94"/>
      <c r="J9" s="94"/>
      <c r="K9" s="95">
        <v>4</v>
      </c>
      <c r="L9" s="95">
        <v>5</v>
      </c>
      <c r="M9" s="95">
        <v>5</v>
      </c>
      <c r="N9" s="72">
        <v>4</v>
      </c>
      <c r="O9" s="72"/>
      <c r="P9" s="71"/>
      <c r="Q9" s="71"/>
      <c r="R9" s="71">
        <v>88</v>
      </c>
      <c r="S9" s="71">
        <v>64</v>
      </c>
      <c r="T9" s="71">
        <f t="shared" si="0"/>
        <v>24</v>
      </c>
    </row>
    <row r="10" spans="1:20" ht="33.75" customHeight="1">
      <c r="A10" s="92"/>
      <c r="B10" s="93"/>
      <c r="C10" s="98">
        <v>2121020553</v>
      </c>
      <c r="D10" s="77">
        <v>2</v>
      </c>
      <c r="E10" s="95">
        <v>5</v>
      </c>
      <c r="F10" s="95">
        <v>5</v>
      </c>
      <c r="G10" s="95">
        <v>5</v>
      </c>
      <c r="H10" s="95">
        <v>4</v>
      </c>
      <c r="I10" s="94"/>
      <c r="J10" s="94"/>
      <c r="K10" s="95">
        <v>4</v>
      </c>
      <c r="L10" s="95">
        <v>3</v>
      </c>
      <c r="M10" s="95">
        <v>5</v>
      </c>
      <c r="N10" s="72">
        <v>5</v>
      </c>
      <c r="O10" s="72"/>
      <c r="P10" s="71"/>
      <c r="Q10" s="71"/>
      <c r="R10" s="71">
        <v>32</v>
      </c>
      <c r="S10" s="71"/>
      <c r="T10" s="71">
        <f t="shared" si="0"/>
        <v>32</v>
      </c>
    </row>
    <row r="11" spans="1:20" ht="33.75" customHeight="1">
      <c r="A11" s="92"/>
      <c r="B11" s="93"/>
      <c r="C11" s="98">
        <v>2121020563</v>
      </c>
      <c r="D11" s="406">
        <v>3</v>
      </c>
      <c r="E11" s="95">
        <v>5</v>
      </c>
      <c r="F11" s="95">
        <v>4</v>
      </c>
      <c r="G11" s="95">
        <v>4</v>
      </c>
      <c r="H11" s="95">
        <v>4</v>
      </c>
      <c r="I11" s="94"/>
      <c r="J11" s="94"/>
      <c r="K11" s="95">
        <v>5</v>
      </c>
      <c r="L11" s="95">
        <v>4</v>
      </c>
      <c r="M11" s="95">
        <v>5</v>
      </c>
      <c r="N11" s="72">
        <v>4</v>
      </c>
      <c r="O11" s="72"/>
      <c r="P11" s="71"/>
      <c r="Q11" s="71"/>
      <c r="R11" s="71">
        <v>43</v>
      </c>
      <c r="S11" s="71"/>
      <c r="T11" s="71">
        <f t="shared" si="0"/>
        <v>43</v>
      </c>
    </row>
    <row r="12" spans="1:20" ht="33.75" customHeight="1" hidden="1">
      <c r="A12" s="92"/>
      <c r="B12" s="93"/>
      <c r="C12" s="98">
        <v>2121020519</v>
      </c>
      <c r="D12" s="95"/>
      <c r="E12" s="95">
        <v>2</v>
      </c>
      <c r="F12" s="95"/>
      <c r="G12" s="95"/>
      <c r="H12" s="95"/>
      <c r="I12" s="94"/>
      <c r="J12" s="94"/>
      <c r="K12" s="95">
        <v>2</v>
      </c>
      <c r="L12" s="95">
        <v>2</v>
      </c>
      <c r="M12" s="95">
        <v>5</v>
      </c>
      <c r="N12" s="72">
        <v>3</v>
      </c>
      <c r="O12" s="72"/>
      <c r="P12" s="71"/>
      <c r="Q12" s="71"/>
      <c r="R12" s="71"/>
      <c r="S12" s="71"/>
      <c r="T12" s="71">
        <f t="shared" si="0"/>
        <v>0</v>
      </c>
    </row>
    <row r="13" spans="1:20" ht="33.75" customHeight="1">
      <c r="A13" s="92"/>
      <c r="B13" s="93"/>
      <c r="C13" s="98">
        <v>2121020564</v>
      </c>
      <c r="D13" s="77">
        <v>2</v>
      </c>
      <c r="E13" s="77">
        <v>2</v>
      </c>
      <c r="F13" s="95">
        <v>3</v>
      </c>
      <c r="G13" s="95">
        <v>4</v>
      </c>
      <c r="H13" s="95">
        <v>2</v>
      </c>
      <c r="I13" s="94"/>
      <c r="J13" s="94"/>
      <c r="K13" s="95">
        <v>3</v>
      </c>
      <c r="L13" s="77">
        <v>2</v>
      </c>
      <c r="M13" s="95">
        <v>5</v>
      </c>
      <c r="N13" s="72">
        <v>4</v>
      </c>
      <c r="O13" s="72"/>
      <c r="P13" s="71"/>
      <c r="Q13" s="71"/>
      <c r="R13" s="71">
        <v>102</v>
      </c>
      <c r="S13" s="71"/>
      <c r="T13" s="71">
        <f t="shared" si="0"/>
        <v>102</v>
      </c>
    </row>
    <row r="14" spans="1:20" ht="33.75" customHeight="1">
      <c r="A14" s="92"/>
      <c r="B14" s="391"/>
      <c r="C14" s="389">
        <v>21210205265</v>
      </c>
      <c r="D14" s="383">
        <v>4</v>
      </c>
      <c r="E14" s="383">
        <v>5</v>
      </c>
      <c r="F14" s="383">
        <v>4</v>
      </c>
      <c r="G14" s="383">
        <v>5</v>
      </c>
      <c r="H14" s="383">
        <v>4</v>
      </c>
      <c r="I14" s="390"/>
      <c r="J14" s="390"/>
      <c r="K14" s="383">
        <v>5</v>
      </c>
      <c r="L14" s="383">
        <v>4</v>
      </c>
      <c r="M14" s="383">
        <v>5</v>
      </c>
      <c r="N14" s="383">
        <v>4</v>
      </c>
      <c r="O14" s="383"/>
      <c r="P14" s="71"/>
      <c r="Q14" s="71"/>
      <c r="R14" s="71">
        <v>64</v>
      </c>
      <c r="S14" s="71"/>
      <c r="T14" s="71">
        <f t="shared" si="0"/>
        <v>64</v>
      </c>
    </row>
    <row r="15" spans="1:20" ht="33.75" customHeight="1" hidden="1">
      <c r="A15" s="92"/>
      <c r="B15" s="93"/>
      <c r="C15" s="98">
        <v>2121020522</v>
      </c>
      <c r="D15" s="95"/>
      <c r="E15" s="95"/>
      <c r="F15" s="95"/>
      <c r="G15" s="95"/>
      <c r="H15" s="95"/>
      <c r="I15" s="94"/>
      <c r="J15" s="94"/>
      <c r="K15" s="95"/>
      <c r="L15" s="95"/>
      <c r="M15" s="95"/>
      <c r="N15" s="72"/>
      <c r="O15" s="72"/>
      <c r="P15" s="71"/>
      <c r="Q15" s="71"/>
      <c r="R15" s="71"/>
      <c r="S15" s="71"/>
      <c r="T15" s="71">
        <f t="shared" si="0"/>
        <v>0</v>
      </c>
    </row>
    <row r="16" spans="1:20" ht="33.75" customHeight="1">
      <c r="A16" s="92"/>
      <c r="B16" s="388"/>
      <c r="C16" s="389">
        <v>2121020566</v>
      </c>
      <c r="D16" s="383">
        <v>4</v>
      </c>
      <c r="E16" s="383">
        <v>5</v>
      </c>
      <c r="F16" s="383">
        <v>5</v>
      </c>
      <c r="G16" s="383">
        <v>5</v>
      </c>
      <c r="H16" s="383">
        <v>4</v>
      </c>
      <c r="I16" s="390"/>
      <c r="J16" s="390"/>
      <c r="K16" s="383">
        <v>5</v>
      </c>
      <c r="L16" s="383">
        <v>4</v>
      </c>
      <c r="M16" s="383">
        <v>5</v>
      </c>
      <c r="N16" s="383">
        <v>5</v>
      </c>
      <c r="O16" s="383"/>
      <c r="P16" s="71"/>
      <c r="Q16" s="71"/>
      <c r="R16" s="71">
        <v>20</v>
      </c>
      <c r="S16" s="71">
        <v>6</v>
      </c>
      <c r="T16" s="71">
        <f t="shared" si="0"/>
        <v>14</v>
      </c>
    </row>
    <row r="17" spans="1:20" ht="33.75" customHeight="1">
      <c r="A17" s="92"/>
      <c r="B17" s="93"/>
      <c r="C17" s="98">
        <v>2121020578</v>
      </c>
      <c r="D17" s="95">
        <v>3</v>
      </c>
      <c r="E17" s="95">
        <v>4</v>
      </c>
      <c r="F17" s="95">
        <v>3</v>
      </c>
      <c r="G17" s="95">
        <v>4</v>
      </c>
      <c r="H17" s="95">
        <v>4</v>
      </c>
      <c r="I17" s="94"/>
      <c r="J17" s="94"/>
      <c r="K17" s="95">
        <v>4</v>
      </c>
      <c r="L17" s="95">
        <v>3</v>
      </c>
      <c r="M17" s="95">
        <v>4</v>
      </c>
      <c r="N17" s="72">
        <v>4</v>
      </c>
      <c r="O17" s="72"/>
      <c r="P17" s="71"/>
      <c r="Q17" s="71"/>
      <c r="R17" s="71">
        <v>124</v>
      </c>
      <c r="S17" s="71">
        <v>8</v>
      </c>
      <c r="T17" s="71">
        <f t="shared" si="0"/>
        <v>116</v>
      </c>
    </row>
    <row r="18" spans="1:20" ht="33.75" customHeight="1">
      <c r="A18" s="92"/>
      <c r="B18" s="93"/>
      <c r="C18" s="98">
        <v>2121020547</v>
      </c>
      <c r="D18" s="95">
        <v>3</v>
      </c>
      <c r="E18" s="95">
        <v>4</v>
      </c>
      <c r="F18" s="95">
        <v>4</v>
      </c>
      <c r="G18" s="95">
        <v>4</v>
      </c>
      <c r="H18" s="95">
        <v>4</v>
      </c>
      <c r="I18" s="94"/>
      <c r="J18" s="94"/>
      <c r="K18" s="95">
        <v>3</v>
      </c>
      <c r="L18" s="77">
        <v>2</v>
      </c>
      <c r="M18" s="95">
        <v>4</v>
      </c>
      <c r="N18" s="72">
        <v>3</v>
      </c>
      <c r="O18" s="72"/>
      <c r="P18" s="71"/>
      <c r="Q18" s="71"/>
      <c r="R18" s="71">
        <v>96</v>
      </c>
      <c r="S18" s="71">
        <v>4</v>
      </c>
      <c r="T18" s="71">
        <f t="shared" si="0"/>
        <v>92</v>
      </c>
    </row>
    <row r="19" spans="1:20" ht="33.75" customHeight="1">
      <c r="A19" s="8"/>
      <c r="B19" s="91"/>
      <c r="C19" s="98">
        <v>2121020567</v>
      </c>
      <c r="D19" s="95">
        <v>4</v>
      </c>
      <c r="E19" s="77">
        <v>2</v>
      </c>
      <c r="F19" s="95">
        <v>4</v>
      </c>
      <c r="G19" s="95">
        <v>5</v>
      </c>
      <c r="H19" s="95">
        <v>5</v>
      </c>
      <c r="I19" s="94"/>
      <c r="J19" s="94"/>
      <c r="K19" s="95">
        <v>5</v>
      </c>
      <c r="L19" s="77">
        <v>2</v>
      </c>
      <c r="M19" s="95">
        <v>5</v>
      </c>
      <c r="N19" s="72">
        <v>4</v>
      </c>
      <c r="O19" s="72"/>
      <c r="P19" s="71"/>
      <c r="Q19" s="71"/>
      <c r="R19" s="71">
        <v>56</v>
      </c>
      <c r="S19" s="71"/>
      <c r="T19" s="71">
        <f t="shared" si="0"/>
        <v>56</v>
      </c>
    </row>
    <row r="20" spans="1:20" ht="33.75" customHeight="1">
      <c r="A20" s="8"/>
      <c r="B20" s="91"/>
      <c r="C20" s="98">
        <v>2121020518</v>
      </c>
      <c r="D20" s="95">
        <v>4</v>
      </c>
      <c r="E20" s="95">
        <v>5</v>
      </c>
      <c r="F20" s="95">
        <v>4</v>
      </c>
      <c r="G20" s="95">
        <v>5</v>
      </c>
      <c r="H20" s="95">
        <v>4</v>
      </c>
      <c r="I20" s="94"/>
      <c r="J20" s="94"/>
      <c r="K20" s="95">
        <v>5</v>
      </c>
      <c r="L20" s="406">
        <v>3</v>
      </c>
      <c r="M20" s="95">
        <v>5</v>
      </c>
      <c r="N20" s="72">
        <v>5</v>
      </c>
      <c r="O20" s="72"/>
      <c r="P20" s="71"/>
      <c r="Q20" s="71"/>
      <c r="R20" s="71">
        <v>16</v>
      </c>
      <c r="S20" s="71"/>
      <c r="T20" s="71">
        <f t="shared" si="0"/>
        <v>16</v>
      </c>
    </row>
    <row r="21" spans="1:20" ht="33.75" customHeight="1">
      <c r="A21" s="8"/>
      <c r="B21" s="91"/>
      <c r="C21" s="98">
        <v>2121020517</v>
      </c>
      <c r="D21" s="95">
        <v>3</v>
      </c>
      <c r="E21" s="95">
        <v>3</v>
      </c>
      <c r="F21" s="95">
        <v>4</v>
      </c>
      <c r="G21" s="95">
        <v>3</v>
      </c>
      <c r="H21" s="95">
        <v>3</v>
      </c>
      <c r="I21" s="94"/>
      <c r="J21" s="94"/>
      <c r="K21" s="95">
        <v>3</v>
      </c>
      <c r="L21" s="77">
        <v>2</v>
      </c>
      <c r="M21" s="95">
        <v>4</v>
      </c>
      <c r="N21" s="72">
        <v>3</v>
      </c>
      <c r="O21" s="72"/>
      <c r="P21" s="71"/>
      <c r="Q21" s="71"/>
      <c r="R21" s="71">
        <v>94</v>
      </c>
      <c r="S21" s="71"/>
      <c r="T21" s="71">
        <f t="shared" si="0"/>
        <v>94</v>
      </c>
    </row>
    <row r="22" spans="1:20" ht="15.75">
      <c r="A22" s="8"/>
      <c r="B22" s="91"/>
      <c r="C22" s="59" t="s">
        <v>60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8"/>
      <c r="O22" s="8"/>
      <c r="P22" s="8"/>
      <c r="Q22" s="71"/>
      <c r="R22" s="71">
        <f>SUM(R5:R21)</f>
        <v>1056</v>
      </c>
      <c r="S22" s="71">
        <f>SUM(S5:S21)</f>
        <v>90</v>
      </c>
      <c r="T22" s="71">
        <f>SUM(T5:T21)</f>
        <v>966</v>
      </c>
    </row>
    <row r="23" spans="1:20" ht="15.75">
      <c r="A23" s="11"/>
      <c r="B23" s="9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24">
        <v>406</v>
      </c>
    </row>
    <row r="24" spans="1:22" ht="12.75">
      <c r="A24" s="5"/>
      <c r="B24" s="6"/>
      <c r="C24" s="7"/>
      <c r="D24" s="432"/>
      <c r="E24" s="432"/>
      <c r="F24" s="432"/>
      <c r="G24" s="357"/>
      <c r="H24" s="411"/>
      <c r="I24" s="411"/>
      <c r="J24" s="411"/>
      <c r="K24" s="411"/>
      <c r="L24" s="411"/>
      <c r="M24" s="7"/>
      <c r="N24" s="7"/>
      <c r="O24" s="411"/>
      <c r="P24" s="411"/>
      <c r="Q24" s="411"/>
      <c r="R24" s="411"/>
      <c r="S24" s="411"/>
      <c r="T24" s="7"/>
      <c r="U24" s="7"/>
      <c r="V24" s="7"/>
    </row>
    <row r="25" spans="1:22" ht="12.75">
      <c r="A25" s="5"/>
      <c r="B25" s="6"/>
      <c r="C25" s="7"/>
      <c r="D25" s="23"/>
      <c r="E25" s="23"/>
      <c r="F25" s="23"/>
      <c r="G25" s="357"/>
      <c r="H25" s="6"/>
      <c r="I25" s="6"/>
      <c r="J25" s="6"/>
      <c r="K25" s="6"/>
      <c r="L25" s="6"/>
      <c r="M25" s="7"/>
      <c r="N25" s="7"/>
      <c r="O25" s="7"/>
      <c r="P25" s="7"/>
      <c r="Q25" s="23"/>
      <c r="R25" s="23"/>
      <c r="S25" s="23"/>
      <c r="T25" s="23"/>
      <c r="U25" s="23"/>
      <c r="V25" s="23"/>
    </row>
    <row r="26" spans="1:22" ht="12.75">
      <c r="A26" s="1"/>
      <c r="B26" s="411"/>
      <c r="C26" s="411"/>
      <c r="D26" s="2"/>
      <c r="E26" s="432"/>
      <c r="F26" s="432"/>
      <c r="G26" s="432"/>
      <c r="H26" s="432"/>
      <c r="I26" s="432"/>
      <c r="J26" s="432"/>
      <c r="K26" s="432"/>
      <c r="L26" s="432"/>
      <c r="M26" s="432"/>
      <c r="N26" s="411"/>
      <c r="O26" s="411"/>
      <c r="P26" s="411"/>
      <c r="Q26" s="411"/>
      <c r="R26" s="411"/>
      <c r="S26" s="411"/>
      <c r="T26" s="7"/>
      <c r="U26" s="7"/>
      <c r="V26" s="7"/>
    </row>
    <row r="27" spans="1:22" ht="12.75">
      <c r="A27" s="2"/>
      <c r="B27" s="6"/>
      <c r="C27" s="6"/>
      <c r="D27" s="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2.75">
      <c r="A28" s="2"/>
      <c r="B28" s="411"/>
      <c r="C28" s="411"/>
      <c r="D28" s="411"/>
      <c r="E28" s="411"/>
      <c r="F28" s="411"/>
      <c r="G28" s="2"/>
      <c r="H28" s="2"/>
      <c r="I28" s="2"/>
      <c r="J28" s="2"/>
      <c r="K28" s="2"/>
      <c r="L28" s="7"/>
      <c r="M28" s="7"/>
      <c r="N28" s="7"/>
      <c r="O28" s="7"/>
      <c r="P28" s="7"/>
      <c r="Q28" s="7"/>
      <c r="R28" s="7"/>
      <c r="S28" s="7"/>
      <c r="T28" s="7"/>
      <c r="U28" s="7"/>
      <c r="V28" s="2"/>
    </row>
    <row r="29" spans="1:2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/>
      <c r="B30" s="2"/>
      <c r="C30" s="2"/>
      <c r="D30" s="2"/>
      <c r="E30" s="432"/>
      <c r="F30" s="432"/>
      <c r="G30" s="432"/>
      <c r="H30" s="432"/>
      <c r="I30" s="432"/>
      <c r="J30" s="432"/>
      <c r="K30" s="432"/>
      <c r="L30" s="432"/>
      <c r="M30" s="2"/>
      <c r="N30" s="2"/>
      <c r="O30" s="432"/>
      <c r="P30" s="432"/>
      <c r="Q30" s="432"/>
      <c r="R30" s="432"/>
      <c r="S30" s="432"/>
      <c r="T30" s="432"/>
      <c r="U30" s="432"/>
      <c r="V30" s="432"/>
    </row>
    <row r="31" spans="1:2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sheetProtection/>
  <mergeCells count="21">
    <mergeCell ref="S3:S4"/>
    <mergeCell ref="T3:T4"/>
    <mergeCell ref="B26:C26"/>
    <mergeCell ref="E26:M26"/>
    <mergeCell ref="A1:T1"/>
    <mergeCell ref="A2:T2"/>
    <mergeCell ref="A3:A4"/>
    <mergeCell ref="B3:B4"/>
    <mergeCell ref="C3:C4"/>
    <mergeCell ref="D3:J3"/>
    <mergeCell ref="K3:O3"/>
    <mergeCell ref="P3:P4"/>
    <mergeCell ref="Q3:Q4"/>
    <mergeCell ref="R3:R4"/>
    <mergeCell ref="E30:L30"/>
    <mergeCell ref="O30:V30"/>
    <mergeCell ref="D24:F24"/>
    <mergeCell ref="H24:L24"/>
    <mergeCell ref="O24:S24"/>
    <mergeCell ref="N26:S26"/>
    <mergeCell ref="B28:F2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4">
      <selection activeCell="A20" sqref="A20:S28"/>
    </sheetView>
  </sheetViews>
  <sheetFormatPr defaultColWidth="9.00390625" defaultRowHeight="12.75"/>
  <cols>
    <col min="2" max="2" width="19.00390625" style="0" customWidth="1"/>
    <col min="3" max="3" width="12.75390625" style="0" customWidth="1"/>
    <col min="4" max="9" width="6.75390625" style="0" customWidth="1"/>
    <col min="10" max="12" width="5.75390625" style="0" customWidth="1"/>
    <col min="14" max="18" width="6.125" style="0" customWidth="1"/>
  </cols>
  <sheetData>
    <row r="1" spans="1:18" ht="20.25" customHeight="1">
      <c r="A1" s="434" t="s">
        <v>157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56"/>
    </row>
    <row r="2" spans="1:18" ht="12.75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57"/>
    </row>
    <row r="3" spans="1:18" ht="12.75">
      <c r="A3" s="458" t="s">
        <v>0</v>
      </c>
      <c r="B3" s="14"/>
      <c r="C3" s="460" t="s">
        <v>9</v>
      </c>
      <c r="D3" s="489" t="s">
        <v>7</v>
      </c>
      <c r="E3" s="490"/>
      <c r="F3" s="490"/>
      <c r="G3" s="490"/>
      <c r="H3" s="490"/>
      <c r="I3" s="490"/>
      <c r="J3" s="489" t="s">
        <v>8</v>
      </c>
      <c r="K3" s="490"/>
      <c r="L3" s="490"/>
      <c r="M3" s="491"/>
      <c r="N3" s="497" t="s">
        <v>5</v>
      </c>
      <c r="O3" s="499" t="s">
        <v>6</v>
      </c>
      <c r="P3" s="497" t="s">
        <v>4</v>
      </c>
      <c r="Q3" s="497" t="s">
        <v>3</v>
      </c>
      <c r="R3" s="497" t="s">
        <v>2</v>
      </c>
    </row>
    <row r="4" spans="1:18" ht="225.75">
      <c r="A4" s="459"/>
      <c r="B4" s="15" t="s">
        <v>1</v>
      </c>
      <c r="C4" s="461"/>
      <c r="D4" s="17" t="s">
        <v>10</v>
      </c>
      <c r="E4" s="17" t="s">
        <v>105</v>
      </c>
      <c r="F4" s="17" t="s">
        <v>106</v>
      </c>
      <c r="G4" s="26" t="s">
        <v>158</v>
      </c>
      <c r="H4" s="17" t="s">
        <v>159</v>
      </c>
      <c r="I4" s="17"/>
      <c r="J4" s="17" t="s">
        <v>107</v>
      </c>
      <c r="K4" s="22" t="s">
        <v>109</v>
      </c>
      <c r="L4" s="22" t="s">
        <v>110</v>
      </c>
      <c r="M4" s="13"/>
      <c r="N4" s="498"/>
      <c r="O4" s="500"/>
      <c r="P4" s="498"/>
      <c r="Q4" s="498"/>
      <c r="R4" s="498"/>
    </row>
    <row r="5" spans="1:18" ht="33" customHeight="1">
      <c r="A5" s="27"/>
      <c r="B5" s="117"/>
      <c r="C5" s="114">
        <v>2121020546</v>
      </c>
      <c r="D5" s="19">
        <v>4</v>
      </c>
      <c r="E5" s="20">
        <v>4</v>
      </c>
      <c r="F5" s="19">
        <v>4</v>
      </c>
      <c r="G5" s="19">
        <v>4</v>
      </c>
      <c r="H5" s="19">
        <v>5</v>
      </c>
      <c r="I5" s="19"/>
      <c r="J5" s="19">
        <v>2</v>
      </c>
      <c r="K5" s="19">
        <v>5</v>
      </c>
      <c r="L5" s="19">
        <v>4</v>
      </c>
      <c r="M5" s="19"/>
      <c r="N5" s="9"/>
      <c r="O5" s="21"/>
      <c r="P5" s="20">
        <v>26</v>
      </c>
      <c r="Q5" s="19"/>
      <c r="R5" s="20">
        <v>26</v>
      </c>
    </row>
    <row r="6" spans="1:18" ht="33" customHeight="1">
      <c r="A6" s="27"/>
      <c r="B6" s="392"/>
      <c r="C6" s="393" t="s">
        <v>160</v>
      </c>
      <c r="D6" s="394">
        <v>4</v>
      </c>
      <c r="E6" s="381">
        <v>4</v>
      </c>
      <c r="F6" s="394">
        <v>4</v>
      </c>
      <c r="G6" s="394">
        <v>5</v>
      </c>
      <c r="H6" s="394">
        <v>4</v>
      </c>
      <c r="I6" s="394"/>
      <c r="J6" s="394">
        <v>5</v>
      </c>
      <c r="K6" s="394">
        <v>5</v>
      </c>
      <c r="L6" s="394">
        <v>5</v>
      </c>
      <c r="M6" s="19"/>
      <c r="N6" s="9"/>
      <c r="O6" s="21"/>
      <c r="P6" s="20"/>
      <c r="Q6" s="19"/>
      <c r="R6" s="20"/>
    </row>
    <row r="7" spans="1:18" ht="33" customHeight="1">
      <c r="A7" s="27"/>
      <c r="B7" s="117"/>
      <c r="C7" s="115" t="s">
        <v>161</v>
      </c>
      <c r="D7" s="37">
        <v>2</v>
      </c>
      <c r="E7" s="20">
        <v>3</v>
      </c>
      <c r="F7" s="37">
        <v>2</v>
      </c>
      <c r="G7" s="37">
        <v>2</v>
      </c>
      <c r="H7" s="37">
        <v>2</v>
      </c>
      <c r="I7" s="19"/>
      <c r="J7" s="37">
        <v>2</v>
      </c>
      <c r="K7" s="37">
        <v>2</v>
      </c>
      <c r="L7" s="37">
        <v>2</v>
      </c>
      <c r="M7" s="19"/>
      <c r="N7" s="9"/>
      <c r="O7" s="21"/>
      <c r="P7" s="20">
        <v>94</v>
      </c>
      <c r="Q7" s="19"/>
      <c r="R7" s="20">
        <v>94</v>
      </c>
    </row>
    <row r="8" spans="1:18" ht="33" customHeight="1">
      <c r="A8" s="27"/>
      <c r="B8" s="117"/>
      <c r="C8" s="115" t="s">
        <v>162</v>
      </c>
      <c r="D8" s="19">
        <v>4</v>
      </c>
      <c r="E8" s="20">
        <v>5</v>
      </c>
      <c r="F8" s="19">
        <v>5</v>
      </c>
      <c r="G8" s="19">
        <v>5</v>
      </c>
      <c r="H8" s="407">
        <v>3</v>
      </c>
      <c r="I8" s="19"/>
      <c r="J8" s="19">
        <v>5</v>
      </c>
      <c r="K8" s="19">
        <v>5</v>
      </c>
      <c r="L8" s="19">
        <v>5</v>
      </c>
      <c r="M8" s="19"/>
      <c r="N8" s="9"/>
      <c r="O8" s="21"/>
      <c r="P8" s="20">
        <v>12</v>
      </c>
      <c r="Q8" s="19"/>
      <c r="R8" s="20">
        <v>12</v>
      </c>
    </row>
    <row r="9" spans="1:18" ht="33" customHeight="1">
      <c r="A9" s="27"/>
      <c r="B9" s="392"/>
      <c r="C9" s="393" t="s">
        <v>163</v>
      </c>
      <c r="D9" s="394">
        <v>4</v>
      </c>
      <c r="E9" s="381">
        <v>5</v>
      </c>
      <c r="F9" s="394">
        <v>5</v>
      </c>
      <c r="G9" s="394">
        <v>5</v>
      </c>
      <c r="H9" s="394">
        <v>3</v>
      </c>
      <c r="I9" s="394"/>
      <c r="J9" s="394">
        <v>5</v>
      </c>
      <c r="K9" s="394">
        <v>5</v>
      </c>
      <c r="L9" s="394">
        <v>5</v>
      </c>
      <c r="M9" s="19"/>
      <c r="N9" s="9"/>
      <c r="O9" s="21"/>
      <c r="P9" s="20"/>
      <c r="Q9" s="19"/>
      <c r="R9" s="20"/>
    </row>
    <row r="10" spans="1:18" ht="33" customHeight="1">
      <c r="A10" s="27"/>
      <c r="B10" s="117"/>
      <c r="C10" s="115" t="s">
        <v>164</v>
      </c>
      <c r="D10" s="19">
        <v>4</v>
      </c>
      <c r="E10" s="20">
        <v>4</v>
      </c>
      <c r="F10" s="19">
        <v>4</v>
      </c>
      <c r="G10" s="19">
        <v>5</v>
      </c>
      <c r="H10" s="407">
        <v>3</v>
      </c>
      <c r="I10" s="19"/>
      <c r="J10" s="19">
        <v>5</v>
      </c>
      <c r="K10" s="19">
        <v>5</v>
      </c>
      <c r="L10" s="19">
        <v>5</v>
      </c>
      <c r="M10" s="19"/>
      <c r="N10" s="9"/>
      <c r="O10" s="21"/>
      <c r="P10" s="20">
        <v>26</v>
      </c>
      <c r="Q10" s="19"/>
      <c r="R10" s="20">
        <v>26</v>
      </c>
    </row>
    <row r="11" spans="1:18" ht="33" customHeight="1">
      <c r="A11" s="27"/>
      <c r="B11" s="117"/>
      <c r="C11" s="115" t="s">
        <v>165</v>
      </c>
      <c r="D11" s="37">
        <v>2</v>
      </c>
      <c r="E11" s="116">
        <v>2</v>
      </c>
      <c r="F11" s="37">
        <v>2</v>
      </c>
      <c r="G11" s="37">
        <v>2</v>
      </c>
      <c r="H11" s="37">
        <v>2</v>
      </c>
      <c r="I11" s="19"/>
      <c r="J11" s="37">
        <v>2</v>
      </c>
      <c r="K11" s="37">
        <v>2</v>
      </c>
      <c r="L11" s="37">
        <v>2</v>
      </c>
      <c r="M11" s="19"/>
      <c r="N11" s="9"/>
      <c r="O11" s="21"/>
      <c r="P11" s="20">
        <v>126</v>
      </c>
      <c r="Q11" s="19"/>
      <c r="R11" s="20">
        <v>126</v>
      </c>
    </row>
    <row r="12" spans="1:18" ht="33" customHeight="1">
      <c r="A12" s="27"/>
      <c r="B12" s="117"/>
      <c r="C12" s="115" t="s">
        <v>166</v>
      </c>
      <c r="D12" s="37">
        <v>2</v>
      </c>
      <c r="E12" s="20">
        <v>3</v>
      </c>
      <c r="F12" s="37">
        <v>2</v>
      </c>
      <c r="G12" s="37">
        <v>2</v>
      </c>
      <c r="H12" s="37">
        <v>2</v>
      </c>
      <c r="I12" s="19"/>
      <c r="J12" s="37">
        <v>2</v>
      </c>
      <c r="K12" s="37">
        <v>2</v>
      </c>
      <c r="L12" s="37">
        <v>2</v>
      </c>
      <c r="M12" s="19"/>
      <c r="N12" s="9"/>
      <c r="O12" s="21"/>
      <c r="P12" s="20">
        <v>100</v>
      </c>
      <c r="Q12" s="19"/>
      <c r="R12" s="20">
        <v>100</v>
      </c>
    </row>
    <row r="13" spans="1:18" ht="33" customHeight="1" hidden="1">
      <c r="A13" s="27"/>
      <c r="B13" s="117"/>
      <c r="C13" s="115" t="s">
        <v>167</v>
      </c>
      <c r="D13" s="19">
        <v>2</v>
      </c>
      <c r="E13" s="20">
        <v>2</v>
      </c>
      <c r="F13" s="37">
        <v>2</v>
      </c>
      <c r="G13" s="37">
        <v>2</v>
      </c>
      <c r="H13" s="37">
        <v>2</v>
      </c>
      <c r="I13" s="19"/>
      <c r="J13" s="37">
        <v>2</v>
      </c>
      <c r="K13" s="37">
        <v>2</v>
      </c>
      <c r="L13" s="37">
        <v>2</v>
      </c>
      <c r="M13" s="19"/>
      <c r="N13" s="9"/>
      <c r="O13" s="21"/>
      <c r="P13" s="20">
        <v>118</v>
      </c>
      <c r="Q13" s="19"/>
      <c r="R13" s="20">
        <v>118</v>
      </c>
    </row>
    <row r="14" spans="1:18" ht="33" customHeight="1">
      <c r="A14" s="27"/>
      <c r="B14" s="117"/>
      <c r="C14" s="115" t="s">
        <v>168</v>
      </c>
      <c r="D14" s="19">
        <v>3</v>
      </c>
      <c r="E14" s="20">
        <v>5</v>
      </c>
      <c r="F14" s="19">
        <v>5</v>
      </c>
      <c r="G14" s="19">
        <v>3</v>
      </c>
      <c r="H14" s="37">
        <v>2</v>
      </c>
      <c r="I14" s="19"/>
      <c r="J14" s="19">
        <v>5</v>
      </c>
      <c r="K14" s="19">
        <v>4</v>
      </c>
      <c r="L14" s="19">
        <v>5</v>
      </c>
      <c r="M14" s="19"/>
      <c r="N14" s="9"/>
      <c r="O14" s="21"/>
      <c r="P14" s="20">
        <v>20</v>
      </c>
      <c r="Q14" s="19"/>
      <c r="R14" s="20">
        <v>20</v>
      </c>
    </row>
    <row r="15" spans="1:18" ht="33" customHeight="1">
      <c r="A15" s="27"/>
      <c r="B15" s="117"/>
      <c r="C15" s="115" t="s">
        <v>169</v>
      </c>
      <c r="D15" s="37">
        <v>2</v>
      </c>
      <c r="E15" s="20">
        <v>3</v>
      </c>
      <c r="F15" s="37">
        <v>2</v>
      </c>
      <c r="G15" s="37">
        <v>2</v>
      </c>
      <c r="H15" s="37">
        <v>2</v>
      </c>
      <c r="I15" s="19"/>
      <c r="J15" s="37">
        <v>2</v>
      </c>
      <c r="K15" s="37">
        <v>2</v>
      </c>
      <c r="L15" s="37">
        <v>2</v>
      </c>
      <c r="M15" s="19"/>
      <c r="N15" s="9"/>
      <c r="O15" s="21"/>
      <c r="P15" s="20">
        <v>120</v>
      </c>
      <c r="Q15" s="19"/>
      <c r="R15" s="20">
        <v>120</v>
      </c>
    </row>
    <row r="16" spans="1:18" ht="33" customHeight="1">
      <c r="A16" s="27"/>
      <c r="B16" s="117"/>
      <c r="C16" s="115" t="s">
        <v>170</v>
      </c>
      <c r="D16" s="19">
        <v>4</v>
      </c>
      <c r="E16" s="20">
        <v>5</v>
      </c>
      <c r="F16" s="19">
        <v>5</v>
      </c>
      <c r="G16" s="37">
        <v>2</v>
      </c>
      <c r="H16" s="37">
        <v>2</v>
      </c>
      <c r="I16" s="19"/>
      <c r="J16" s="19">
        <v>4</v>
      </c>
      <c r="K16" s="19">
        <v>5</v>
      </c>
      <c r="L16" s="19">
        <v>5</v>
      </c>
      <c r="M16" s="19"/>
      <c r="N16" s="9"/>
      <c r="O16" s="21"/>
      <c r="P16" s="20">
        <v>44</v>
      </c>
      <c r="Q16" s="19"/>
      <c r="R16" s="20">
        <v>44</v>
      </c>
    </row>
    <row r="17" spans="1:18" ht="12.75">
      <c r="A17" s="56"/>
      <c r="B17" s="508" t="s">
        <v>362</v>
      </c>
      <c r="C17" s="509"/>
      <c r="D17" s="348"/>
      <c r="E17" s="348"/>
      <c r="F17" s="348"/>
      <c r="G17" s="348"/>
      <c r="H17" s="348"/>
      <c r="I17" s="431"/>
      <c r="J17" s="431"/>
      <c r="K17" s="431"/>
      <c r="L17" s="348"/>
      <c r="M17" s="348"/>
      <c r="N17" s="348"/>
      <c r="O17" s="348"/>
      <c r="P17" s="348">
        <f>SUM(P5:P16)</f>
        <v>686</v>
      </c>
      <c r="Q17" s="348">
        <f>SUM(Q5:Q16)</f>
        <v>0</v>
      </c>
      <c r="R17" s="348">
        <f>SUM(R5:R16)</f>
        <v>686</v>
      </c>
    </row>
    <row r="18" spans="3:18" ht="15.75">
      <c r="C18" s="411"/>
      <c r="D18" s="411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350">
        <v>418</v>
      </c>
    </row>
    <row r="19" spans="3:18" ht="15.75">
      <c r="C19" s="6"/>
      <c r="D19" s="6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347"/>
    </row>
    <row r="20" spans="1:23" ht="12.75">
      <c r="A20" s="5"/>
      <c r="B20" s="6"/>
      <c r="C20" s="7"/>
      <c r="D20" s="7"/>
      <c r="E20" s="7"/>
      <c r="F20" s="7"/>
      <c r="G20" s="357"/>
      <c r="H20" s="7"/>
      <c r="I20" s="7"/>
      <c r="J20" s="432"/>
      <c r="K20" s="432"/>
      <c r="L20" s="432"/>
      <c r="M20" s="432"/>
      <c r="N20" s="432"/>
      <c r="O20" s="411"/>
      <c r="P20" s="411"/>
      <c r="Q20" s="411"/>
      <c r="R20" s="411"/>
      <c r="S20" s="7"/>
      <c r="T20" s="7"/>
      <c r="U20" s="7"/>
      <c r="V20" s="7"/>
      <c r="W20" s="7"/>
    </row>
    <row r="21" spans="1:23" ht="12.75">
      <c r="A21" s="5"/>
      <c r="B21" s="6"/>
      <c r="C21" s="7"/>
      <c r="D21" s="7"/>
      <c r="E21" s="7"/>
      <c r="F21" s="7"/>
      <c r="G21" s="357"/>
      <c r="H21" s="7"/>
      <c r="I21" s="7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12.75">
      <c r="A22" s="1"/>
      <c r="B22" s="411"/>
      <c r="C22" s="411"/>
      <c r="D22" s="2"/>
      <c r="E22" s="432"/>
      <c r="F22" s="432"/>
      <c r="G22" s="432"/>
      <c r="H22" s="432"/>
      <c r="I22" s="432"/>
      <c r="J22" s="7"/>
      <c r="K22" s="7"/>
      <c r="L22" s="7"/>
      <c r="M22" s="7"/>
      <c r="N22" s="411"/>
      <c r="O22" s="411"/>
      <c r="P22" s="411"/>
      <c r="Q22" s="411"/>
      <c r="R22" s="411"/>
      <c r="S22" s="411"/>
      <c r="T22" s="7"/>
      <c r="U22" s="7"/>
      <c r="V22" s="7"/>
      <c r="W22" s="7"/>
    </row>
    <row r="23" spans="1:23" ht="12.75">
      <c r="A23" s="1"/>
      <c r="B23" s="6"/>
      <c r="C23" s="6"/>
      <c r="D23" s="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12.75">
      <c r="A24" s="2"/>
      <c r="B24" s="411"/>
      <c r="C24" s="411"/>
      <c r="D24" s="411"/>
      <c r="E24" s="411"/>
      <c r="F24" s="411"/>
      <c r="G24" s="2"/>
      <c r="H24" s="2"/>
      <c r="I24" s="2"/>
      <c r="J24" s="2"/>
      <c r="K24" s="2"/>
      <c r="L24" s="2"/>
      <c r="M24" s="7"/>
      <c r="N24" s="7"/>
      <c r="O24" s="7"/>
      <c r="P24" s="7"/>
      <c r="Q24" s="7"/>
      <c r="R24" s="7"/>
      <c r="S24" s="7"/>
      <c r="T24" s="7"/>
      <c r="U24" s="7"/>
      <c r="V24" s="7"/>
      <c r="W24" s="2"/>
    </row>
    <row r="25" spans="1:2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>
      <c r="A26" s="2"/>
      <c r="B26" s="2"/>
      <c r="C26" s="2"/>
      <c r="D26" s="2"/>
      <c r="E26" s="432"/>
      <c r="F26" s="432"/>
      <c r="G26" s="432"/>
      <c r="H26" s="432"/>
      <c r="I26" s="432"/>
      <c r="J26" s="432"/>
      <c r="K26" s="432"/>
      <c r="L26" s="432"/>
      <c r="M26" s="432"/>
      <c r="N26" s="411"/>
      <c r="O26" s="411"/>
      <c r="P26" s="411"/>
      <c r="Q26" s="411"/>
      <c r="R26" s="411"/>
      <c r="S26" s="7"/>
      <c r="T26" s="7"/>
      <c r="U26" s="7"/>
      <c r="V26" s="7"/>
      <c r="W26" s="7"/>
    </row>
    <row r="27" spans="1:2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</sheetData>
  <sheetProtection/>
  <mergeCells count="24">
    <mergeCell ref="R3:R4"/>
    <mergeCell ref="I17:K17"/>
    <mergeCell ref="C18:D18"/>
    <mergeCell ref="E18:I18"/>
    <mergeCell ref="J18:Q18"/>
    <mergeCell ref="B17:C17"/>
    <mergeCell ref="A1:R1"/>
    <mergeCell ref="A2:R2"/>
    <mergeCell ref="A3:A4"/>
    <mergeCell ref="C3:C4"/>
    <mergeCell ref="D3:I3"/>
    <mergeCell ref="J3:M3"/>
    <mergeCell ref="N3:N4"/>
    <mergeCell ref="O3:O4"/>
    <mergeCell ref="P3:P4"/>
    <mergeCell ref="Q3:Q4"/>
    <mergeCell ref="O20:R20"/>
    <mergeCell ref="E22:I22"/>
    <mergeCell ref="N22:S22"/>
    <mergeCell ref="N26:R26"/>
    <mergeCell ref="B22:C22"/>
    <mergeCell ref="B24:F24"/>
    <mergeCell ref="E26:M26"/>
    <mergeCell ref="J20:N20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4">
      <selection activeCell="A25" sqref="A25:W34"/>
    </sheetView>
  </sheetViews>
  <sheetFormatPr defaultColWidth="9.00390625" defaultRowHeight="12.75"/>
  <cols>
    <col min="1" max="1" width="2.75390625" style="0" customWidth="1"/>
    <col min="2" max="2" width="37.75390625" style="0" customWidth="1"/>
    <col min="3" max="3" width="19.25390625" style="0" customWidth="1"/>
    <col min="4" max="4" width="5.25390625" style="0" customWidth="1"/>
    <col min="5" max="5" width="5.75390625" style="0" customWidth="1"/>
    <col min="6" max="6" width="6.125" style="0" customWidth="1"/>
    <col min="7" max="7" width="6.625" style="0" customWidth="1"/>
    <col min="8" max="8" width="3.75390625" style="0" customWidth="1"/>
    <col min="9" max="9" width="3.625" style="0" customWidth="1"/>
    <col min="10" max="11" width="3.375" style="0" customWidth="1"/>
    <col min="12" max="14" width="3.625" style="0" customWidth="1"/>
    <col min="15" max="15" width="3.25390625" style="0" customWidth="1"/>
    <col min="16" max="16" width="3.625" style="0" customWidth="1"/>
    <col min="17" max="17" width="6.00390625" style="0" customWidth="1"/>
    <col min="18" max="18" width="7.75390625" style="0" customWidth="1"/>
    <col min="19" max="19" width="5.75390625" style="0" customWidth="1"/>
    <col min="20" max="20" width="5.625" style="0" customWidth="1"/>
    <col min="21" max="21" width="7.375" style="0" customWidth="1"/>
  </cols>
  <sheetData>
    <row r="1" spans="1:21" ht="31.5" customHeight="1">
      <c r="A1" s="516" t="s">
        <v>19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8"/>
    </row>
    <row r="2" spans="1:21" ht="12.75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57"/>
    </row>
    <row r="3" spans="1:21" ht="38.25" customHeight="1">
      <c r="A3" s="458" t="s">
        <v>0</v>
      </c>
      <c r="B3" s="14"/>
      <c r="C3" s="460" t="s">
        <v>9</v>
      </c>
      <c r="D3" s="519" t="s">
        <v>7</v>
      </c>
      <c r="E3" s="520"/>
      <c r="F3" s="520"/>
      <c r="G3" s="520"/>
      <c r="H3" s="520"/>
      <c r="I3" s="520"/>
      <c r="J3" s="520"/>
      <c r="K3" s="520"/>
      <c r="L3" s="521"/>
      <c r="M3" s="516" t="s">
        <v>8</v>
      </c>
      <c r="N3" s="517"/>
      <c r="O3" s="517"/>
      <c r="P3" s="518"/>
      <c r="Q3" s="510" t="s">
        <v>5</v>
      </c>
      <c r="R3" s="512" t="s">
        <v>6</v>
      </c>
      <c r="S3" s="510" t="s">
        <v>4</v>
      </c>
      <c r="T3" s="510" t="s">
        <v>3</v>
      </c>
      <c r="U3" s="510" t="s">
        <v>2</v>
      </c>
    </row>
    <row r="4" spans="1:21" ht="151.5" customHeight="1" thickBot="1">
      <c r="A4" s="459"/>
      <c r="B4" s="15" t="s">
        <v>1</v>
      </c>
      <c r="C4" s="461"/>
      <c r="D4" s="17" t="s">
        <v>10</v>
      </c>
      <c r="E4" s="17" t="s">
        <v>11</v>
      </c>
      <c r="F4" s="17" t="s">
        <v>12</v>
      </c>
      <c r="G4" s="17" t="s">
        <v>18</v>
      </c>
      <c r="H4" s="13"/>
      <c r="I4" s="13"/>
      <c r="J4" s="13"/>
      <c r="K4" s="13"/>
      <c r="L4" s="13"/>
      <c r="M4" s="22" t="s">
        <v>16</v>
      </c>
      <c r="N4" s="26" t="s">
        <v>14</v>
      </c>
      <c r="O4" s="17" t="s">
        <v>15</v>
      </c>
      <c r="P4" s="13"/>
      <c r="Q4" s="511"/>
      <c r="R4" s="513"/>
      <c r="S4" s="511"/>
      <c r="T4" s="511"/>
      <c r="U4" s="511"/>
    </row>
    <row r="5" spans="1:21" s="10" customFormat="1" ht="16.5" thickBot="1">
      <c r="A5" s="27"/>
      <c r="B5" s="28"/>
      <c r="C5" s="27">
        <v>2109020303</v>
      </c>
      <c r="D5" s="19">
        <v>3</v>
      </c>
      <c r="E5" s="19">
        <v>4</v>
      </c>
      <c r="F5" s="37">
        <v>2</v>
      </c>
      <c r="G5" s="19">
        <v>3</v>
      </c>
      <c r="H5" s="19"/>
      <c r="I5" s="19"/>
      <c r="J5" s="19"/>
      <c r="K5" s="19"/>
      <c r="L5" s="19"/>
      <c r="M5" s="37">
        <v>2</v>
      </c>
      <c r="N5" s="37">
        <v>2</v>
      </c>
      <c r="O5" s="19">
        <v>3</v>
      </c>
      <c r="P5" s="19"/>
      <c r="Q5" s="9"/>
      <c r="R5" s="21"/>
      <c r="S5" s="20">
        <v>148</v>
      </c>
      <c r="T5" s="19">
        <v>28</v>
      </c>
      <c r="U5" s="19">
        <v>120</v>
      </c>
    </row>
    <row r="6" spans="1:21" s="10" customFormat="1" ht="21.75" customHeight="1" thickBot="1">
      <c r="A6" s="27"/>
      <c r="B6" s="29"/>
      <c r="C6" s="30">
        <v>2109020304</v>
      </c>
      <c r="D6" s="19">
        <v>3</v>
      </c>
      <c r="E6" s="19">
        <v>4</v>
      </c>
      <c r="F6" s="19">
        <v>3</v>
      </c>
      <c r="G6" s="19">
        <v>3</v>
      </c>
      <c r="H6" s="19"/>
      <c r="I6" s="19"/>
      <c r="J6" s="19"/>
      <c r="K6" s="19"/>
      <c r="L6" s="19"/>
      <c r="M6" s="19">
        <v>5</v>
      </c>
      <c r="N6" s="19">
        <v>3</v>
      </c>
      <c r="O6" s="19">
        <v>3</v>
      </c>
      <c r="P6" s="19"/>
      <c r="Q6" s="9"/>
      <c r="R6" s="21"/>
      <c r="S6" s="20">
        <v>74</v>
      </c>
      <c r="T6" s="19">
        <v>24</v>
      </c>
      <c r="U6" s="19">
        <v>50</v>
      </c>
    </row>
    <row r="7" spans="1:21" s="10" customFormat="1" ht="29.25" customHeight="1" thickBot="1">
      <c r="A7" s="27"/>
      <c r="B7" s="29"/>
      <c r="C7" s="30">
        <v>2109020305</v>
      </c>
      <c r="D7" s="19">
        <v>5</v>
      </c>
      <c r="E7" s="19">
        <v>4</v>
      </c>
      <c r="F7" s="19">
        <v>4</v>
      </c>
      <c r="G7" s="19">
        <v>4</v>
      </c>
      <c r="H7" s="19"/>
      <c r="I7" s="19"/>
      <c r="J7" s="19"/>
      <c r="K7" s="19"/>
      <c r="L7" s="19"/>
      <c r="M7" s="19">
        <v>4</v>
      </c>
      <c r="N7" s="19">
        <v>3</v>
      </c>
      <c r="O7" s="19">
        <v>3</v>
      </c>
      <c r="P7" s="19"/>
      <c r="Q7" s="9"/>
      <c r="R7" s="21"/>
      <c r="S7" s="20">
        <v>48</v>
      </c>
      <c r="T7" s="19">
        <v>6</v>
      </c>
      <c r="U7" s="19">
        <v>42</v>
      </c>
    </row>
    <row r="8" spans="1:21" s="10" customFormat="1" ht="21.75" customHeight="1" thickBot="1">
      <c r="A8" s="27"/>
      <c r="B8" s="395"/>
      <c r="C8" s="396">
        <v>2109020409</v>
      </c>
      <c r="D8" s="394">
        <v>4</v>
      </c>
      <c r="E8" s="394">
        <v>4</v>
      </c>
      <c r="F8" s="394">
        <v>4</v>
      </c>
      <c r="G8" s="394">
        <v>5</v>
      </c>
      <c r="H8" s="394"/>
      <c r="I8" s="394"/>
      <c r="J8" s="394"/>
      <c r="K8" s="394"/>
      <c r="L8" s="394"/>
      <c r="M8" s="394">
        <v>4</v>
      </c>
      <c r="N8" s="394">
        <v>5</v>
      </c>
      <c r="O8" s="394">
        <v>5</v>
      </c>
      <c r="P8" s="19"/>
      <c r="Q8" s="9"/>
      <c r="R8" s="21"/>
      <c r="S8" s="20">
        <v>26</v>
      </c>
      <c r="T8" s="19"/>
      <c r="U8" s="19">
        <v>26</v>
      </c>
    </row>
    <row r="9" spans="1:21" s="10" customFormat="1" ht="15.75" customHeight="1" thickBot="1">
      <c r="A9" s="27"/>
      <c r="B9" s="29"/>
      <c r="C9" s="30">
        <v>21090203036</v>
      </c>
      <c r="D9" s="19">
        <v>4</v>
      </c>
      <c r="E9" s="19">
        <v>4</v>
      </c>
      <c r="F9" s="19">
        <v>3</v>
      </c>
      <c r="G9" s="37">
        <v>2</v>
      </c>
      <c r="H9" s="19"/>
      <c r="I9" s="19"/>
      <c r="J9" s="19"/>
      <c r="K9" s="19"/>
      <c r="L9" s="19"/>
      <c r="M9" s="19">
        <v>4</v>
      </c>
      <c r="N9" s="19">
        <v>3</v>
      </c>
      <c r="O9" s="19">
        <v>3</v>
      </c>
      <c r="P9" s="19"/>
      <c r="Q9" s="9"/>
      <c r="R9" s="21"/>
      <c r="S9" s="20">
        <v>90</v>
      </c>
      <c r="T9" s="19">
        <v>56</v>
      </c>
      <c r="U9" s="19">
        <v>34</v>
      </c>
    </row>
    <row r="10" spans="1:21" s="10" customFormat="1" ht="18.75" customHeight="1" thickBot="1">
      <c r="A10" s="27"/>
      <c r="B10" s="31"/>
      <c r="C10" s="30">
        <v>2109020412</v>
      </c>
      <c r="D10" s="19">
        <v>3</v>
      </c>
      <c r="E10" s="19">
        <v>4</v>
      </c>
      <c r="F10" s="19">
        <v>4</v>
      </c>
      <c r="G10" s="37">
        <v>2</v>
      </c>
      <c r="H10" s="19"/>
      <c r="I10" s="19"/>
      <c r="J10" s="19"/>
      <c r="K10" s="19"/>
      <c r="L10" s="19"/>
      <c r="M10" s="19">
        <v>5</v>
      </c>
      <c r="N10" s="19">
        <v>5</v>
      </c>
      <c r="O10" s="19">
        <v>5</v>
      </c>
      <c r="P10" s="19"/>
      <c r="Q10" s="9"/>
      <c r="R10" s="21"/>
      <c r="S10" s="20">
        <v>26</v>
      </c>
      <c r="T10" s="19">
        <v>6</v>
      </c>
      <c r="U10" s="19">
        <v>20</v>
      </c>
    </row>
    <row r="11" spans="1:21" s="10" customFormat="1" ht="15.75" customHeight="1" thickBot="1">
      <c r="A11" s="27"/>
      <c r="B11" s="29"/>
      <c r="C11" s="30">
        <v>2109020307</v>
      </c>
      <c r="D11" s="19">
        <v>3</v>
      </c>
      <c r="E11" s="19">
        <v>4</v>
      </c>
      <c r="F11" s="19">
        <v>3</v>
      </c>
      <c r="G11" s="19">
        <v>3</v>
      </c>
      <c r="H11" s="19"/>
      <c r="I11" s="19"/>
      <c r="J11" s="19"/>
      <c r="K11" s="19"/>
      <c r="L11" s="19"/>
      <c r="M11" s="19">
        <v>4</v>
      </c>
      <c r="N11" s="19">
        <v>3</v>
      </c>
      <c r="O11" s="19">
        <v>3</v>
      </c>
      <c r="P11" s="19"/>
      <c r="Q11" s="9"/>
      <c r="R11" s="21"/>
      <c r="S11" s="20">
        <v>116</v>
      </c>
      <c r="T11" s="19">
        <v>42</v>
      </c>
      <c r="U11" s="19">
        <v>74</v>
      </c>
    </row>
    <row r="12" spans="1:21" s="10" customFormat="1" ht="15.75" customHeight="1" thickBot="1">
      <c r="A12" s="27"/>
      <c r="B12" s="29"/>
      <c r="C12" s="30">
        <v>2109020308</v>
      </c>
      <c r="D12" s="19">
        <v>4</v>
      </c>
      <c r="E12" s="19">
        <v>4</v>
      </c>
      <c r="F12" s="19">
        <v>3</v>
      </c>
      <c r="G12" s="19">
        <v>4</v>
      </c>
      <c r="H12" s="19"/>
      <c r="I12" s="19"/>
      <c r="J12" s="19"/>
      <c r="K12" s="19"/>
      <c r="L12" s="19"/>
      <c r="M12" s="19">
        <v>5</v>
      </c>
      <c r="N12" s="19">
        <v>4</v>
      </c>
      <c r="O12" s="19">
        <v>4</v>
      </c>
      <c r="P12" s="19"/>
      <c r="Q12" s="9"/>
      <c r="R12" s="21"/>
      <c r="S12" s="20">
        <v>34</v>
      </c>
      <c r="T12" s="19">
        <v>14</v>
      </c>
      <c r="U12" s="19">
        <v>20</v>
      </c>
    </row>
    <row r="13" spans="1:21" s="10" customFormat="1" ht="15.75" customHeight="1" thickBot="1">
      <c r="A13" s="27"/>
      <c r="B13" s="29"/>
      <c r="C13" s="32">
        <v>2109020310</v>
      </c>
      <c r="D13" s="19">
        <v>3</v>
      </c>
      <c r="E13" s="19">
        <v>4</v>
      </c>
      <c r="F13" s="19">
        <v>3</v>
      </c>
      <c r="G13" s="19">
        <v>4</v>
      </c>
      <c r="H13" s="19"/>
      <c r="I13" s="19"/>
      <c r="J13" s="19"/>
      <c r="K13" s="19"/>
      <c r="L13" s="19"/>
      <c r="M13" s="19">
        <v>5</v>
      </c>
      <c r="N13" s="19">
        <v>4</v>
      </c>
      <c r="O13" s="19">
        <v>5</v>
      </c>
      <c r="P13" s="19"/>
      <c r="Q13" s="9"/>
      <c r="R13" s="21"/>
      <c r="S13" s="20">
        <v>56</v>
      </c>
      <c r="T13" s="19">
        <v>6</v>
      </c>
      <c r="U13" s="19">
        <v>50</v>
      </c>
    </row>
    <row r="14" spans="1:21" s="10" customFormat="1" ht="15.75" customHeight="1" thickBot="1">
      <c r="A14" s="27"/>
      <c r="B14" s="29"/>
      <c r="C14" s="30">
        <v>2109020313</v>
      </c>
      <c r="D14" s="37">
        <v>2</v>
      </c>
      <c r="E14" s="19">
        <v>4</v>
      </c>
      <c r="F14" s="37">
        <v>2</v>
      </c>
      <c r="G14" s="19">
        <v>3</v>
      </c>
      <c r="H14" s="19"/>
      <c r="I14" s="19"/>
      <c r="J14" s="19"/>
      <c r="K14" s="19"/>
      <c r="L14" s="19"/>
      <c r="M14" s="37">
        <v>2</v>
      </c>
      <c r="N14" s="19">
        <v>3</v>
      </c>
      <c r="O14" s="19">
        <v>3</v>
      </c>
      <c r="P14" s="19"/>
      <c r="Q14" s="9"/>
      <c r="R14" s="21"/>
      <c r="S14" s="20">
        <v>140</v>
      </c>
      <c r="T14" s="19"/>
      <c r="U14" s="19">
        <v>140</v>
      </c>
    </row>
    <row r="15" spans="1:21" s="10" customFormat="1" ht="15.75" customHeight="1" thickBot="1">
      <c r="A15" s="27"/>
      <c r="B15" s="29"/>
      <c r="C15" s="30">
        <v>2109020314</v>
      </c>
      <c r="D15" s="37">
        <v>2</v>
      </c>
      <c r="E15" s="19">
        <v>4</v>
      </c>
      <c r="F15" s="19">
        <v>3</v>
      </c>
      <c r="G15" s="19">
        <v>3</v>
      </c>
      <c r="H15" s="19"/>
      <c r="I15" s="19"/>
      <c r="J15" s="19"/>
      <c r="K15" s="19"/>
      <c r="L15" s="19"/>
      <c r="M15" s="37">
        <v>2</v>
      </c>
      <c r="N15" s="37">
        <v>2</v>
      </c>
      <c r="O15" s="37">
        <v>2</v>
      </c>
      <c r="P15" s="19"/>
      <c r="Q15" s="9"/>
      <c r="R15" s="21"/>
      <c r="S15" s="20">
        <v>108</v>
      </c>
      <c r="T15" s="19"/>
      <c r="U15" s="19">
        <v>108</v>
      </c>
    </row>
    <row r="16" spans="1:21" s="10" customFormat="1" ht="20.25" customHeight="1" thickBot="1">
      <c r="A16" s="27"/>
      <c r="B16" s="29"/>
      <c r="C16" s="30">
        <v>2109020318</v>
      </c>
      <c r="D16" s="37">
        <v>2</v>
      </c>
      <c r="E16" s="19">
        <v>4</v>
      </c>
      <c r="F16" s="19">
        <v>3</v>
      </c>
      <c r="G16" s="19">
        <v>3</v>
      </c>
      <c r="H16" s="19"/>
      <c r="I16" s="19"/>
      <c r="J16" s="19"/>
      <c r="K16" s="19"/>
      <c r="L16" s="19"/>
      <c r="M16" s="37">
        <v>2</v>
      </c>
      <c r="N16" s="19">
        <v>4</v>
      </c>
      <c r="O16" s="37">
        <v>2</v>
      </c>
      <c r="P16" s="19"/>
      <c r="Q16" s="9"/>
      <c r="R16" s="21"/>
      <c r="S16" s="20">
        <v>84</v>
      </c>
      <c r="T16" s="19"/>
      <c r="U16" s="19">
        <v>84</v>
      </c>
    </row>
    <row r="17" spans="1:21" s="10" customFormat="1" ht="17.25" customHeight="1" thickBot="1">
      <c r="A17" s="27"/>
      <c r="B17" s="29"/>
      <c r="C17" s="30">
        <v>2109020427</v>
      </c>
      <c r="D17" s="19">
        <v>3</v>
      </c>
      <c r="E17" s="19">
        <v>4</v>
      </c>
      <c r="F17" s="19">
        <v>3</v>
      </c>
      <c r="G17" s="19">
        <v>3</v>
      </c>
      <c r="H17" s="19"/>
      <c r="I17" s="19"/>
      <c r="J17" s="19"/>
      <c r="K17" s="19"/>
      <c r="L17" s="19"/>
      <c r="M17" s="37">
        <v>2</v>
      </c>
      <c r="N17" s="19">
        <v>4</v>
      </c>
      <c r="O17" s="19">
        <v>4</v>
      </c>
      <c r="P17" s="19"/>
      <c r="Q17" s="8"/>
      <c r="R17" s="21"/>
      <c r="S17" s="20">
        <v>80</v>
      </c>
      <c r="T17" s="19"/>
      <c r="U17" s="19">
        <v>80</v>
      </c>
    </row>
    <row r="18" spans="1:25" ht="16.5" customHeight="1" thickBot="1">
      <c r="A18" s="33"/>
      <c r="B18" s="29"/>
      <c r="C18" s="30">
        <v>21090203114</v>
      </c>
      <c r="D18" s="37">
        <v>2</v>
      </c>
      <c r="E18" s="19">
        <v>4</v>
      </c>
      <c r="F18" s="37">
        <v>2</v>
      </c>
      <c r="G18" s="37">
        <v>2</v>
      </c>
      <c r="H18" s="19"/>
      <c r="I18" s="19"/>
      <c r="J18" s="19"/>
      <c r="K18" s="19"/>
      <c r="L18" s="19"/>
      <c r="M18" s="37">
        <v>2</v>
      </c>
      <c r="N18" s="37">
        <v>2</v>
      </c>
      <c r="O18" s="37">
        <v>2</v>
      </c>
      <c r="P18" s="19"/>
      <c r="Q18" s="12"/>
      <c r="R18" s="21"/>
      <c r="S18" s="20">
        <v>95</v>
      </c>
      <c r="T18" s="19">
        <v>92</v>
      </c>
      <c r="U18" s="19">
        <v>3</v>
      </c>
      <c r="W18" s="10"/>
      <c r="X18" s="10"/>
      <c r="Y18" s="10"/>
    </row>
    <row r="19" spans="1:25" ht="16.5" customHeight="1" thickBot="1">
      <c r="A19" s="34"/>
      <c r="B19" s="29"/>
      <c r="C19" s="30">
        <v>2009020378</v>
      </c>
      <c r="D19" s="37">
        <v>2</v>
      </c>
      <c r="E19" s="19">
        <v>4</v>
      </c>
      <c r="F19" s="19">
        <v>3</v>
      </c>
      <c r="G19" s="19">
        <v>4</v>
      </c>
      <c r="H19" s="19"/>
      <c r="I19" s="19"/>
      <c r="J19" s="19"/>
      <c r="K19" s="19"/>
      <c r="L19" s="19"/>
      <c r="M19" s="19">
        <v>4</v>
      </c>
      <c r="N19" s="19">
        <v>4</v>
      </c>
      <c r="O19" s="19">
        <v>4</v>
      </c>
      <c r="P19" s="19"/>
      <c r="R19" s="21"/>
      <c r="S19" s="20">
        <v>96</v>
      </c>
      <c r="T19" s="19">
        <v>24</v>
      </c>
      <c r="U19" s="19">
        <v>72</v>
      </c>
      <c r="W19" s="10"/>
      <c r="X19" s="10"/>
      <c r="Y19" s="10"/>
    </row>
    <row r="20" spans="1:25" ht="17.25" customHeight="1" thickBot="1">
      <c r="A20" s="35"/>
      <c r="B20" s="29"/>
      <c r="C20" s="30">
        <v>2090203129</v>
      </c>
      <c r="D20" s="37">
        <v>2</v>
      </c>
      <c r="E20" s="19">
        <v>4</v>
      </c>
      <c r="F20" s="37">
        <v>2</v>
      </c>
      <c r="G20" s="19">
        <v>4</v>
      </c>
      <c r="H20" s="19"/>
      <c r="I20" s="19"/>
      <c r="J20" s="19"/>
      <c r="K20" s="19"/>
      <c r="L20" s="19"/>
      <c r="M20" s="37">
        <v>2</v>
      </c>
      <c r="N20" s="19">
        <v>3</v>
      </c>
      <c r="O20" s="19">
        <v>3</v>
      </c>
      <c r="P20" s="19"/>
      <c r="R20" s="21"/>
      <c r="S20" s="20">
        <v>160</v>
      </c>
      <c r="T20" s="19"/>
      <c r="U20" s="19">
        <v>160</v>
      </c>
      <c r="W20" s="10"/>
      <c r="X20" s="10"/>
      <c r="Y20" s="10"/>
    </row>
    <row r="21" spans="1:25" ht="17.25" customHeight="1" thickBot="1">
      <c r="A21" s="35"/>
      <c r="B21" s="29"/>
      <c r="C21" s="30">
        <v>2109020331</v>
      </c>
      <c r="D21" s="37">
        <v>2</v>
      </c>
      <c r="E21" s="19">
        <v>4</v>
      </c>
      <c r="F21" s="19">
        <v>3</v>
      </c>
      <c r="G21" s="19">
        <v>3</v>
      </c>
      <c r="H21" s="19"/>
      <c r="I21" s="19"/>
      <c r="J21" s="19"/>
      <c r="K21" s="19"/>
      <c r="L21" s="19"/>
      <c r="M21" s="19">
        <v>3</v>
      </c>
      <c r="N21" s="19">
        <v>4</v>
      </c>
      <c r="O21" s="19">
        <v>4</v>
      </c>
      <c r="P21" s="19"/>
      <c r="R21" s="21"/>
      <c r="S21" s="20">
        <v>112</v>
      </c>
      <c r="T21" s="19">
        <v>6</v>
      </c>
      <c r="U21" s="19">
        <v>106</v>
      </c>
      <c r="W21" s="10"/>
      <c r="X21" s="10"/>
      <c r="Y21" s="10"/>
    </row>
    <row r="22" spans="1:25" ht="16.5" customHeight="1">
      <c r="A22" s="35"/>
      <c r="B22" s="351"/>
      <c r="C22" s="352">
        <v>2109020337</v>
      </c>
      <c r="D22" s="19">
        <v>5</v>
      </c>
      <c r="E22" s="19">
        <v>4</v>
      </c>
      <c r="F22" s="37">
        <v>2</v>
      </c>
      <c r="G22" s="19">
        <v>4</v>
      </c>
      <c r="H22" s="19"/>
      <c r="I22" s="19"/>
      <c r="J22" s="19"/>
      <c r="K22" s="19"/>
      <c r="L22" s="19"/>
      <c r="M22" s="19">
        <v>5</v>
      </c>
      <c r="N22" s="19">
        <v>4</v>
      </c>
      <c r="O22" s="19">
        <v>4</v>
      </c>
      <c r="P22" s="19"/>
      <c r="R22" s="180"/>
      <c r="S22" s="181">
        <v>138</v>
      </c>
      <c r="T22" s="179">
        <v>84</v>
      </c>
      <c r="U22" s="179">
        <v>54</v>
      </c>
      <c r="W22" s="10"/>
      <c r="X22" s="10"/>
      <c r="Y22" s="10"/>
    </row>
    <row r="23" spans="1:22" ht="18" customHeight="1">
      <c r="A23" s="36"/>
      <c r="B23" s="514" t="s">
        <v>362</v>
      </c>
      <c r="C23" s="51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>
        <f>SUM(S5:S22)</f>
        <v>1631</v>
      </c>
      <c r="T23" s="56">
        <f>SUM(T5:T22)</f>
        <v>388</v>
      </c>
      <c r="U23" s="56">
        <f>SUM(U5:U22)</f>
        <v>1243</v>
      </c>
      <c r="V23" s="2"/>
    </row>
    <row r="24" spans="2:23" ht="15.75">
      <c r="B24" s="6"/>
      <c r="C24" s="6"/>
      <c r="D24" s="7"/>
      <c r="E24" s="7"/>
      <c r="F24" s="7"/>
      <c r="G24" s="7"/>
      <c r="H24" s="432"/>
      <c r="I24" s="432"/>
      <c r="J24" s="432"/>
      <c r="K24" s="432"/>
      <c r="L24" s="432"/>
      <c r="M24" s="432"/>
      <c r="N24" s="432"/>
      <c r="O24" s="432"/>
      <c r="P24" s="7"/>
      <c r="Q24" s="7"/>
      <c r="R24" s="7"/>
      <c r="S24" s="7"/>
      <c r="T24" s="7"/>
      <c r="U24" s="353">
        <v>426</v>
      </c>
      <c r="V24" s="2"/>
      <c r="W24" s="2"/>
    </row>
    <row r="25" spans="1:23" ht="12.75">
      <c r="A25" s="5"/>
      <c r="B25" s="6"/>
      <c r="C25" s="411"/>
      <c r="D25" s="411"/>
      <c r="E25" s="411"/>
      <c r="F25" s="7"/>
      <c r="G25" s="357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7"/>
      <c r="W25" s="7"/>
    </row>
    <row r="26" spans="1:23" ht="12.75">
      <c r="A26" s="5"/>
      <c r="B26" s="6"/>
      <c r="C26" s="7"/>
      <c r="D26" s="7"/>
      <c r="E26" s="7"/>
      <c r="F26" s="7"/>
      <c r="G26" s="357"/>
      <c r="H26" s="7"/>
      <c r="I26" s="7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12.75">
      <c r="A27" s="1"/>
      <c r="B27" s="411"/>
      <c r="C27" s="411"/>
      <c r="D27" s="2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7"/>
      <c r="W27" s="7"/>
    </row>
    <row r="28" spans="1:23" ht="12.75">
      <c r="A28" s="1"/>
      <c r="B28" s="6"/>
      <c r="C28" s="6"/>
      <c r="D28" s="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ht="12.75">
      <c r="A29" s="2"/>
      <c r="B29" s="411"/>
      <c r="C29" s="411"/>
      <c r="D29" s="411"/>
      <c r="E29" s="411"/>
      <c r="F29" s="411"/>
      <c r="G29" s="2"/>
      <c r="H29" s="2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7"/>
      <c r="W29" s="2"/>
    </row>
    <row r="30" spans="1:2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>
      <c r="A31" s="2"/>
      <c r="B31" s="2"/>
      <c r="C31" s="2"/>
      <c r="D31" s="2"/>
      <c r="E31" s="432"/>
      <c r="F31" s="432"/>
      <c r="G31" s="432"/>
      <c r="H31" s="432"/>
      <c r="I31" s="432"/>
      <c r="J31" s="432"/>
      <c r="K31" s="432"/>
      <c r="L31" s="432"/>
      <c r="M31" s="432"/>
      <c r="N31" s="2"/>
      <c r="O31" s="2"/>
      <c r="P31" s="432"/>
      <c r="Q31" s="432"/>
      <c r="R31" s="432"/>
      <c r="S31" s="432"/>
      <c r="T31" s="432"/>
      <c r="U31" s="432"/>
      <c r="V31" s="432"/>
      <c r="W31" s="432"/>
    </row>
    <row r="32" spans="1:2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</sheetData>
  <sheetProtection/>
  <mergeCells count="22">
    <mergeCell ref="U3:U4"/>
    <mergeCell ref="H24:O24"/>
    <mergeCell ref="B23:C23"/>
    <mergeCell ref="O27:U27"/>
    <mergeCell ref="A1:U1"/>
    <mergeCell ref="A2:U2"/>
    <mergeCell ref="A3:A4"/>
    <mergeCell ref="C3:C4"/>
    <mergeCell ref="D3:L3"/>
    <mergeCell ref="M3:P3"/>
    <mergeCell ref="Q3:Q4"/>
    <mergeCell ref="R3:R4"/>
    <mergeCell ref="S3:S4"/>
    <mergeCell ref="T3:T4"/>
    <mergeCell ref="B27:C27"/>
    <mergeCell ref="E27:N27"/>
    <mergeCell ref="B29:F29"/>
    <mergeCell ref="E31:M31"/>
    <mergeCell ref="P31:W31"/>
    <mergeCell ref="C25:E25"/>
    <mergeCell ref="H25:Q25"/>
    <mergeCell ref="R25:U2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43"/>
  <sheetViews>
    <sheetView zoomScale="80" zoomScaleNormal="80" zoomScalePageLayoutView="0" workbookViewId="0" topLeftCell="A26">
      <selection activeCell="A32" sqref="A32"/>
    </sheetView>
  </sheetViews>
  <sheetFormatPr defaultColWidth="9.00390625" defaultRowHeight="12.75"/>
  <cols>
    <col min="1" max="1" width="5.625" style="0" customWidth="1"/>
    <col min="2" max="2" width="20.75390625" style="0" customWidth="1"/>
    <col min="3" max="3" width="14.125" style="0" customWidth="1"/>
  </cols>
  <sheetData>
    <row r="1" spans="1:18" ht="35.25" customHeight="1">
      <c r="A1" s="425" t="s">
        <v>20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7"/>
    </row>
    <row r="2" spans="1:18" ht="12.75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57"/>
    </row>
    <row r="3" spans="1:18" ht="47.25" customHeight="1">
      <c r="A3" s="458" t="s">
        <v>0</v>
      </c>
      <c r="B3" s="14"/>
      <c r="C3" s="460" t="s">
        <v>9</v>
      </c>
      <c r="D3" s="447" t="s">
        <v>7</v>
      </c>
      <c r="E3" s="448"/>
      <c r="F3" s="448"/>
      <c r="G3" s="448"/>
      <c r="H3" s="448"/>
      <c r="I3" s="448"/>
      <c r="J3" s="447" t="s">
        <v>8</v>
      </c>
      <c r="K3" s="448"/>
      <c r="L3" s="448"/>
      <c r="M3" s="449"/>
      <c r="N3" s="522" t="s">
        <v>5</v>
      </c>
      <c r="O3" s="524" t="s">
        <v>6</v>
      </c>
      <c r="P3" s="522" t="s">
        <v>4</v>
      </c>
      <c r="Q3" s="522" t="s">
        <v>3</v>
      </c>
      <c r="R3" s="522" t="s">
        <v>2</v>
      </c>
    </row>
    <row r="4" spans="1:18" ht="148.5" customHeight="1">
      <c r="A4" s="459"/>
      <c r="B4" s="15" t="s">
        <v>1</v>
      </c>
      <c r="C4" s="461"/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17</v>
      </c>
      <c r="I4" s="48"/>
      <c r="J4" s="49" t="s">
        <v>16</v>
      </c>
      <c r="K4" s="49" t="s">
        <v>14</v>
      </c>
      <c r="L4" s="49" t="s">
        <v>15</v>
      </c>
      <c r="M4" s="48"/>
      <c r="N4" s="523"/>
      <c r="O4" s="525"/>
      <c r="P4" s="523"/>
      <c r="Q4" s="523"/>
      <c r="R4" s="523"/>
    </row>
    <row r="5" spans="1:18" ht="30.75" customHeight="1">
      <c r="A5" s="50"/>
      <c r="B5" s="39"/>
      <c r="C5" s="51">
        <v>2109020302</v>
      </c>
      <c r="D5" s="19">
        <v>4</v>
      </c>
      <c r="E5" s="19">
        <v>4</v>
      </c>
      <c r="F5" s="19">
        <v>3</v>
      </c>
      <c r="G5" s="19">
        <v>3</v>
      </c>
      <c r="H5" s="19">
        <v>4</v>
      </c>
      <c r="I5" s="19"/>
      <c r="J5" s="37">
        <v>2</v>
      </c>
      <c r="K5" s="19">
        <v>4</v>
      </c>
      <c r="L5" s="19">
        <v>4</v>
      </c>
      <c r="M5" s="19"/>
      <c r="N5" s="9"/>
      <c r="O5" s="21"/>
      <c r="P5" s="20">
        <v>56</v>
      </c>
      <c r="Q5" s="19"/>
      <c r="R5" s="19">
        <f>P5-Q5</f>
        <v>56</v>
      </c>
    </row>
    <row r="6" spans="1:18" ht="30.75" customHeight="1" thickBot="1">
      <c r="A6" s="50"/>
      <c r="B6" s="38"/>
      <c r="C6" s="51">
        <v>2009020365</v>
      </c>
      <c r="D6" s="19">
        <v>4</v>
      </c>
      <c r="E6" s="19">
        <v>5</v>
      </c>
      <c r="F6" s="19">
        <v>4</v>
      </c>
      <c r="G6" s="19">
        <v>4</v>
      </c>
      <c r="H6" s="19">
        <v>5</v>
      </c>
      <c r="I6" s="19"/>
      <c r="J6" s="19">
        <v>4</v>
      </c>
      <c r="K6" s="19">
        <v>3</v>
      </c>
      <c r="L6" s="19">
        <v>3</v>
      </c>
      <c r="M6" s="19"/>
      <c r="N6" s="9"/>
      <c r="O6" s="21"/>
      <c r="P6" s="20">
        <v>48</v>
      </c>
      <c r="Q6" s="19"/>
      <c r="R6" s="19">
        <f aca="true" t="shared" si="0" ref="R6:R28">P6-Q6</f>
        <v>48</v>
      </c>
    </row>
    <row r="7" spans="1:18" ht="30.75" customHeight="1" thickBot="1">
      <c r="A7" s="50"/>
      <c r="B7" s="397"/>
      <c r="C7" s="398">
        <v>2109020309</v>
      </c>
      <c r="D7" s="394">
        <v>4</v>
      </c>
      <c r="E7" s="394">
        <v>5</v>
      </c>
      <c r="F7" s="394">
        <v>4</v>
      </c>
      <c r="G7" s="394">
        <v>5</v>
      </c>
      <c r="H7" s="394">
        <v>5</v>
      </c>
      <c r="I7" s="394"/>
      <c r="J7" s="394">
        <v>5</v>
      </c>
      <c r="K7" s="394">
        <v>5</v>
      </c>
      <c r="L7" s="394">
        <v>5</v>
      </c>
      <c r="M7" s="19"/>
      <c r="N7" s="9"/>
      <c r="O7" s="21"/>
      <c r="P7" s="20">
        <v>8</v>
      </c>
      <c r="Q7" s="19"/>
      <c r="R7" s="19">
        <f t="shared" si="0"/>
        <v>8</v>
      </c>
    </row>
    <row r="8" spans="1:18" ht="30.75" customHeight="1" thickBot="1">
      <c r="A8" s="50"/>
      <c r="B8" s="38"/>
      <c r="C8" s="51">
        <v>21090203015</v>
      </c>
      <c r="D8" s="19">
        <v>4</v>
      </c>
      <c r="E8" s="19">
        <v>4</v>
      </c>
      <c r="F8" s="19">
        <v>3</v>
      </c>
      <c r="G8" s="37">
        <v>2</v>
      </c>
      <c r="H8" s="19">
        <v>5</v>
      </c>
      <c r="I8" s="19"/>
      <c r="J8" s="19">
        <v>5</v>
      </c>
      <c r="K8" s="19">
        <v>3</v>
      </c>
      <c r="L8" s="19">
        <v>3</v>
      </c>
      <c r="M8" s="19"/>
      <c r="N8" s="9"/>
      <c r="O8" s="21"/>
      <c r="P8" s="20">
        <v>72</v>
      </c>
      <c r="Q8" s="19"/>
      <c r="R8" s="19">
        <f t="shared" si="0"/>
        <v>72</v>
      </c>
    </row>
    <row r="9" spans="1:18" ht="30.75" customHeight="1" thickBot="1">
      <c r="A9" s="50"/>
      <c r="B9" s="397"/>
      <c r="C9" s="398">
        <v>2109020344</v>
      </c>
      <c r="D9" s="394">
        <v>5</v>
      </c>
      <c r="E9" s="394">
        <v>5</v>
      </c>
      <c r="F9" s="394">
        <v>5</v>
      </c>
      <c r="G9" s="394">
        <v>5</v>
      </c>
      <c r="H9" s="394">
        <v>5</v>
      </c>
      <c r="I9" s="394"/>
      <c r="J9" s="394">
        <v>5</v>
      </c>
      <c r="K9" s="394">
        <v>5</v>
      </c>
      <c r="L9" s="394">
        <v>5</v>
      </c>
      <c r="M9" s="19"/>
      <c r="N9" s="9"/>
      <c r="O9" s="21"/>
      <c r="P9" s="20">
        <v>2</v>
      </c>
      <c r="Q9" s="19"/>
      <c r="R9" s="19">
        <f t="shared" si="0"/>
        <v>2</v>
      </c>
    </row>
    <row r="10" spans="1:18" ht="30.75" customHeight="1" thickBot="1">
      <c r="A10" s="50"/>
      <c r="B10" s="397"/>
      <c r="C10" s="398">
        <v>2109020321</v>
      </c>
      <c r="D10" s="394">
        <v>4</v>
      </c>
      <c r="E10" s="394">
        <v>4</v>
      </c>
      <c r="F10" s="394">
        <v>4</v>
      </c>
      <c r="G10" s="394">
        <v>4</v>
      </c>
      <c r="H10" s="394">
        <v>4</v>
      </c>
      <c r="I10" s="394"/>
      <c r="J10" s="394">
        <v>4</v>
      </c>
      <c r="K10" s="394">
        <v>4</v>
      </c>
      <c r="L10" s="394">
        <v>4</v>
      </c>
      <c r="M10" s="19"/>
      <c r="N10" s="9"/>
      <c r="O10" s="21"/>
      <c r="P10" s="20">
        <v>26</v>
      </c>
      <c r="Q10" s="19"/>
      <c r="R10" s="19">
        <f t="shared" si="0"/>
        <v>26</v>
      </c>
    </row>
    <row r="11" spans="1:18" ht="30.75" customHeight="1" thickBot="1">
      <c r="A11" s="44"/>
      <c r="B11" s="38"/>
      <c r="C11" s="47">
        <v>2109020345</v>
      </c>
      <c r="D11" s="19">
        <v>4</v>
      </c>
      <c r="E11" s="19">
        <v>4</v>
      </c>
      <c r="F11" s="37">
        <v>2</v>
      </c>
      <c r="G11" s="19">
        <v>3</v>
      </c>
      <c r="H11" s="37">
        <v>2</v>
      </c>
      <c r="I11" s="19"/>
      <c r="J11" s="19">
        <v>3</v>
      </c>
      <c r="K11" s="19">
        <v>3</v>
      </c>
      <c r="L11" s="19">
        <v>3</v>
      </c>
      <c r="M11" s="19"/>
      <c r="N11" s="9"/>
      <c r="O11" s="21"/>
      <c r="P11" s="20">
        <v>105</v>
      </c>
      <c r="Q11" s="19"/>
      <c r="R11" s="19">
        <f t="shared" si="0"/>
        <v>105</v>
      </c>
    </row>
    <row r="12" spans="1:18" ht="30.75" customHeight="1" hidden="1" thickBot="1">
      <c r="A12" s="44"/>
      <c r="B12" s="38"/>
      <c r="C12" s="47">
        <v>2109020322</v>
      </c>
      <c r="D12" s="19">
        <v>2</v>
      </c>
      <c r="E12" s="19"/>
      <c r="F12" s="19"/>
      <c r="G12" s="19"/>
      <c r="H12" s="37"/>
      <c r="I12" s="19"/>
      <c r="J12" s="19">
        <v>2</v>
      </c>
      <c r="K12" s="19">
        <v>2</v>
      </c>
      <c r="L12" s="19">
        <v>2</v>
      </c>
      <c r="M12" s="19"/>
      <c r="N12" s="9"/>
      <c r="O12" s="21"/>
      <c r="P12" s="20">
        <v>165</v>
      </c>
      <c r="Q12" s="19"/>
      <c r="R12" s="19">
        <f t="shared" si="0"/>
        <v>165</v>
      </c>
    </row>
    <row r="13" spans="1:18" ht="30.75" customHeight="1" thickBot="1">
      <c r="A13" s="44"/>
      <c r="B13" s="38"/>
      <c r="C13" s="47">
        <v>2109020323</v>
      </c>
      <c r="D13" s="37">
        <v>2</v>
      </c>
      <c r="E13" s="19">
        <v>3</v>
      </c>
      <c r="F13" s="37">
        <v>2</v>
      </c>
      <c r="G13" s="19">
        <v>3</v>
      </c>
      <c r="H13" s="37">
        <v>2</v>
      </c>
      <c r="I13" s="19"/>
      <c r="J13" s="19">
        <v>4</v>
      </c>
      <c r="K13" s="19">
        <v>4</v>
      </c>
      <c r="L13" s="19">
        <v>4</v>
      </c>
      <c r="M13" s="19"/>
      <c r="N13" s="9"/>
      <c r="O13" s="21"/>
      <c r="P13" s="20">
        <v>130</v>
      </c>
      <c r="Q13" s="19"/>
      <c r="R13" s="19">
        <f t="shared" si="0"/>
        <v>130</v>
      </c>
    </row>
    <row r="14" spans="1:18" ht="30.75" customHeight="1" thickBot="1">
      <c r="A14" s="44"/>
      <c r="B14" s="38"/>
      <c r="C14" s="47">
        <v>2109020324</v>
      </c>
      <c r="D14" s="19">
        <v>4</v>
      </c>
      <c r="E14" s="19">
        <v>3</v>
      </c>
      <c r="F14" s="37">
        <v>2</v>
      </c>
      <c r="G14" s="19">
        <v>3</v>
      </c>
      <c r="H14" s="19">
        <v>4</v>
      </c>
      <c r="I14" s="19"/>
      <c r="J14" s="19">
        <v>4</v>
      </c>
      <c r="K14" s="19">
        <v>3</v>
      </c>
      <c r="L14" s="19">
        <v>3</v>
      </c>
      <c r="M14" s="19"/>
      <c r="N14" s="9"/>
      <c r="O14" s="21"/>
      <c r="P14" s="20">
        <v>80</v>
      </c>
      <c r="Q14" s="19"/>
      <c r="R14" s="19">
        <f t="shared" si="0"/>
        <v>80</v>
      </c>
    </row>
    <row r="15" spans="1:18" ht="30.75" customHeight="1" thickBot="1">
      <c r="A15" s="50"/>
      <c r="B15" s="38"/>
      <c r="C15" s="51">
        <v>2109020325</v>
      </c>
      <c r="D15" s="19">
        <v>4</v>
      </c>
      <c r="E15" s="407">
        <v>3</v>
      </c>
      <c r="F15" s="19">
        <v>4</v>
      </c>
      <c r="G15" s="19">
        <v>5</v>
      </c>
      <c r="H15" s="19">
        <v>5</v>
      </c>
      <c r="I15" s="19"/>
      <c r="J15" s="19">
        <v>5</v>
      </c>
      <c r="K15" s="19">
        <v>5</v>
      </c>
      <c r="L15" s="19">
        <v>5</v>
      </c>
      <c r="M15" s="19"/>
      <c r="N15" s="52"/>
      <c r="O15" s="21"/>
      <c r="P15" s="20">
        <v>52</v>
      </c>
      <c r="Q15" s="19">
        <v>8</v>
      </c>
      <c r="R15" s="19">
        <f t="shared" si="0"/>
        <v>44</v>
      </c>
    </row>
    <row r="16" spans="1:18" ht="30.75" customHeight="1" thickBot="1">
      <c r="A16" s="50"/>
      <c r="B16" s="38"/>
      <c r="C16" s="51">
        <v>2109020327</v>
      </c>
      <c r="D16" s="19">
        <v>3</v>
      </c>
      <c r="E16" s="19">
        <v>3</v>
      </c>
      <c r="F16" s="37">
        <v>2</v>
      </c>
      <c r="G16" s="19">
        <v>3</v>
      </c>
      <c r="H16" s="37">
        <v>2</v>
      </c>
      <c r="I16" s="19"/>
      <c r="J16" s="37">
        <v>2</v>
      </c>
      <c r="K16" s="37">
        <v>2</v>
      </c>
      <c r="L16" s="37">
        <v>2</v>
      </c>
      <c r="M16" s="19"/>
      <c r="N16" s="52"/>
      <c r="O16" s="21"/>
      <c r="P16" s="20">
        <v>94</v>
      </c>
      <c r="Q16" s="19">
        <v>34</v>
      </c>
      <c r="R16" s="19">
        <f t="shared" si="0"/>
        <v>60</v>
      </c>
    </row>
    <row r="17" spans="1:18" ht="30.75" customHeight="1" thickBot="1">
      <c r="A17" s="50"/>
      <c r="B17" s="397"/>
      <c r="C17" s="398">
        <v>2109020329</v>
      </c>
      <c r="D17" s="394">
        <v>4</v>
      </c>
      <c r="E17" s="394">
        <v>5</v>
      </c>
      <c r="F17" s="394">
        <v>4</v>
      </c>
      <c r="G17" s="394">
        <v>4</v>
      </c>
      <c r="H17" s="394">
        <v>5</v>
      </c>
      <c r="I17" s="394"/>
      <c r="J17" s="394">
        <v>5</v>
      </c>
      <c r="K17" s="394">
        <v>5</v>
      </c>
      <c r="L17" s="394">
        <v>5</v>
      </c>
      <c r="M17" s="19"/>
      <c r="N17" s="27"/>
      <c r="O17" s="21"/>
      <c r="P17" s="20">
        <v>18</v>
      </c>
      <c r="Q17" s="19"/>
      <c r="R17" s="19">
        <f t="shared" si="0"/>
        <v>18</v>
      </c>
    </row>
    <row r="18" spans="1:18" ht="30.75" customHeight="1" thickBot="1">
      <c r="A18" s="53"/>
      <c r="B18" s="38"/>
      <c r="C18" s="51">
        <v>2109020330</v>
      </c>
      <c r="D18" s="19">
        <v>3</v>
      </c>
      <c r="E18" s="19">
        <v>3</v>
      </c>
      <c r="F18" s="19">
        <v>3</v>
      </c>
      <c r="G18" s="19">
        <v>3</v>
      </c>
      <c r="H18" s="19">
        <v>4</v>
      </c>
      <c r="I18" s="19"/>
      <c r="J18" s="37">
        <v>2</v>
      </c>
      <c r="K18" s="19">
        <v>4</v>
      </c>
      <c r="L18" s="19">
        <v>4</v>
      </c>
      <c r="M18" s="19"/>
      <c r="N18" s="55"/>
      <c r="O18" s="21"/>
      <c r="P18" s="20">
        <v>135</v>
      </c>
      <c r="Q18" s="19"/>
      <c r="R18" s="19">
        <f t="shared" si="0"/>
        <v>135</v>
      </c>
    </row>
    <row r="19" spans="1:18" ht="30.75" customHeight="1" thickBot="1">
      <c r="A19" s="54"/>
      <c r="B19" s="38"/>
      <c r="C19" s="51">
        <v>2109020332</v>
      </c>
      <c r="D19" s="19">
        <v>4</v>
      </c>
      <c r="E19" s="19">
        <v>5</v>
      </c>
      <c r="F19" s="19">
        <v>4</v>
      </c>
      <c r="G19" s="19">
        <v>4</v>
      </c>
      <c r="H19" s="19">
        <v>2</v>
      </c>
      <c r="I19" s="19"/>
      <c r="J19" s="19">
        <v>4</v>
      </c>
      <c r="K19" s="19">
        <v>4</v>
      </c>
      <c r="L19" s="19">
        <v>4</v>
      </c>
      <c r="M19" s="19"/>
      <c r="N19" s="55"/>
      <c r="O19" s="21"/>
      <c r="P19" s="20">
        <v>46</v>
      </c>
      <c r="Q19" s="19"/>
      <c r="R19" s="19">
        <f t="shared" si="0"/>
        <v>46</v>
      </c>
    </row>
    <row r="20" spans="1:18" ht="30.75" customHeight="1" thickBot="1">
      <c r="A20" s="54"/>
      <c r="B20" s="397"/>
      <c r="C20" s="398">
        <v>2109020333</v>
      </c>
      <c r="D20" s="394">
        <v>4</v>
      </c>
      <c r="E20" s="394">
        <v>4</v>
      </c>
      <c r="F20" s="394">
        <v>3</v>
      </c>
      <c r="G20" s="394">
        <v>4</v>
      </c>
      <c r="H20" s="394">
        <v>5</v>
      </c>
      <c r="I20" s="394"/>
      <c r="J20" s="394">
        <v>5</v>
      </c>
      <c r="K20" s="394">
        <v>5</v>
      </c>
      <c r="L20" s="394">
        <v>5</v>
      </c>
      <c r="M20" s="19"/>
      <c r="N20" s="55"/>
      <c r="O20" s="21"/>
      <c r="P20" s="20">
        <v>62</v>
      </c>
      <c r="Q20" s="19">
        <v>62</v>
      </c>
      <c r="R20" s="19">
        <f t="shared" si="0"/>
        <v>0</v>
      </c>
    </row>
    <row r="21" spans="1:18" ht="30.75" customHeight="1" thickBot="1">
      <c r="A21" s="54"/>
      <c r="B21" s="38"/>
      <c r="C21" s="51">
        <v>2109020335</v>
      </c>
      <c r="D21" s="19">
        <v>4</v>
      </c>
      <c r="E21" s="19">
        <v>4</v>
      </c>
      <c r="F21" s="19">
        <v>3</v>
      </c>
      <c r="G21" s="19">
        <v>3</v>
      </c>
      <c r="H21" s="19">
        <v>4</v>
      </c>
      <c r="I21" s="19"/>
      <c r="J21" s="37">
        <v>2</v>
      </c>
      <c r="K21" s="19">
        <v>4</v>
      </c>
      <c r="L21" s="19">
        <v>4</v>
      </c>
      <c r="M21" s="19"/>
      <c r="N21" s="55"/>
      <c r="O21" s="21"/>
      <c r="P21" s="20">
        <v>56</v>
      </c>
      <c r="Q21" s="19">
        <v>20</v>
      </c>
      <c r="R21" s="19">
        <f t="shared" si="0"/>
        <v>36</v>
      </c>
    </row>
    <row r="22" spans="1:18" ht="30.75" customHeight="1" thickBot="1">
      <c r="A22" s="45"/>
      <c r="B22" s="38"/>
      <c r="C22" s="47">
        <v>2109020338</v>
      </c>
      <c r="D22" s="19">
        <v>4</v>
      </c>
      <c r="E22" s="19">
        <v>4</v>
      </c>
      <c r="F22" s="407">
        <v>3</v>
      </c>
      <c r="G22" s="19">
        <v>4</v>
      </c>
      <c r="H22" s="19">
        <v>5</v>
      </c>
      <c r="I22" s="19"/>
      <c r="J22" s="19">
        <v>4</v>
      </c>
      <c r="K22" s="19">
        <v>4</v>
      </c>
      <c r="L22" s="19">
        <v>4</v>
      </c>
      <c r="M22" s="19"/>
      <c r="N22" s="56"/>
      <c r="O22" s="21"/>
      <c r="P22" s="20">
        <v>21</v>
      </c>
      <c r="Q22" s="19"/>
      <c r="R22" s="19">
        <f t="shared" si="0"/>
        <v>21</v>
      </c>
    </row>
    <row r="23" spans="1:18" ht="30.75" customHeight="1" thickBot="1">
      <c r="A23" s="45"/>
      <c r="B23" s="38"/>
      <c r="C23" s="47">
        <v>2109020339</v>
      </c>
      <c r="D23" s="37">
        <v>2</v>
      </c>
      <c r="E23" s="19">
        <v>3</v>
      </c>
      <c r="F23" s="37">
        <v>2</v>
      </c>
      <c r="G23" s="19">
        <v>4</v>
      </c>
      <c r="H23" s="37">
        <v>2</v>
      </c>
      <c r="I23" s="19"/>
      <c r="J23" s="37">
        <v>2</v>
      </c>
      <c r="K23" s="19">
        <v>3</v>
      </c>
      <c r="L23" s="19">
        <v>3</v>
      </c>
      <c r="M23" s="19"/>
      <c r="N23" s="56"/>
      <c r="O23" s="21"/>
      <c r="P23" s="20">
        <v>161</v>
      </c>
      <c r="Q23" s="19"/>
      <c r="R23" s="19">
        <f t="shared" si="0"/>
        <v>161</v>
      </c>
    </row>
    <row r="24" spans="1:18" ht="30.75" customHeight="1" thickBot="1">
      <c r="A24" s="45"/>
      <c r="B24" s="38"/>
      <c r="C24" s="47">
        <v>2109020450</v>
      </c>
      <c r="D24" s="19">
        <v>3</v>
      </c>
      <c r="E24" s="19">
        <v>4</v>
      </c>
      <c r="F24" s="19">
        <v>3</v>
      </c>
      <c r="G24" s="19">
        <v>4</v>
      </c>
      <c r="H24" s="19">
        <v>4</v>
      </c>
      <c r="I24" s="19"/>
      <c r="J24" s="19">
        <v>4</v>
      </c>
      <c r="K24" s="19">
        <v>4</v>
      </c>
      <c r="L24" s="19">
        <v>4</v>
      </c>
      <c r="M24" s="19"/>
      <c r="N24" s="56"/>
      <c r="O24" s="21"/>
      <c r="P24" s="20">
        <v>76</v>
      </c>
      <c r="Q24" s="19"/>
      <c r="R24" s="19">
        <f t="shared" si="0"/>
        <v>76</v>
      </c>
    </row>
    <row r="25" spans="1:18" ht="30.75" customHeight="1" thickBot="1">
      <c r="A25" s="45"/>
      <c r="B25" s="38"/>
      <c r="C25" s="47">
        <v>2109020451</v>
      </c>
      <c r="D25" s="19">
        <v>3</v>
      </c>
      <c r="E25" s="19">
        <v>4</v>
      </c>
      <c r="F25" s="19">
        <v>3</v>
      </c>
      <c r="G25" s="19">
        <v>5</v>
      </c>
      <c r="H25" s="19">
        <v>4</v>
      </c>
      <c r="I25" s="19"/>
      <c r="J25" s="19">
        <v>4</v>
      </c>
      <c r="K25" s="19">
        <v>4</v>
      </c>
      <c r="L25" s="19">
        <v>4</v>
      </c>
      <c r="M25" s="19"/>
      <c r="N25" s="56"/>
      <c r="O25" s="21"/>
      <c r="P25" s="20">
        <v>70</v>
      </c>
      <c r="Q25" s="19">
        <v>8</v>
      </c>
      <c r="R25" s="19">
        <f t="shared" si="0"/>
        <v>62</v>
      </c>
    </row>
    <row r="26" spans="1:18" ht="30.75" customHeight="1" thickBot="1">
      <c r="A26" s="46"/>
      <c r="B26" s="38"/>
      <c r="C26" s="47">
        <v>210902030240</v>
      </c>
      <c r="D26" s="19">
        <v>3</v>
      </c>
      <c r="E26" s="19">
        <v>3</v>
      </c>
      <c r="F26" s="19">
        <v>4</v>
      </c>
      <c r="G26" s="19">
        <v>4</v>
      </c>
      <c r="H26" s="37">
        <v>2</v>
      </c>
      <c r="I26" s="19"/>
      <c r="J26" s="37">
        <v>2</v>
      </c>
      <c r="K26" s="37">
        <v>2</v>
      </c>
      <c r="L26" s="37">
        <v>2</v>
      </c>
      <c r="M26" s="19"/>
      <c r="N26" s="56"/>
      <c r="O26" s="21"/>
      <c r="P26" s="20">
        <v>70</v>
      </c>
      <c r="Q26" s="19"/>
      <c r="R26" s="19">
        <f t="shared" si="0"/>
        <v>70</v>
      </c>
    </row>
    <row r="27" spans="1:18" ht="30.75" customHeight="1" thickBot="1">
      <c r="A27" s="46"/>
      <c r="B27" s="38"/>
      <c r="C27" s="47">
        <v>2109020342</v>
      </c>
      <c r="D27" s="19">
        <v>4</v>
      </c>
      <c r="E27" s="407">
        <v>3</v>
      </c>
      <c r="F27" s="19">
        <v>4</v>
      </c>
      <c r="G27" s="19">
        <v>4</v>
      </c>
      <c r="H27" s="19">
        <v>5</v>
      </c>
      <c r="I27" s="19"/>
      <c r="J27" s="19">
        <v>5</v>
      </c>
      <c r="K27" s="19">
        <v>4</v>
      </c>
      <c r="L27" s="19">
        <v>4</v>
      </c>
      <c r="M27" s="19"/>
      <c r="N27" s="56"/>
      <c r="O27" s="21"/>
      <c r="P27" s="20">
        <v>48</v>
      </c>
      <c r="Q27" s="19">
        <v>16</v>
      </c>
      <c r="R27" s="19">
        <f t="shared" si="0"/>
        <v>32</v>
      </c>
    </row>
    <row r="28" spans="1:18" ht="30.75" customHeight="1">
      <c r="A28" s="46"/>
      <c r="B28" s="354"/>
      <c r="C28" s="355">
        <v>2109020343</v>
      </c>
      <c r="D28" s="179">
        <v>4</v>
      </c>
      <c r="E28" s="179">
        <v>3</v>
      </c>
      <c r="F28" s="179">
        <v>4</v>
      </c>
      <c r="G28" s="179">
        <v>3</v>
      </c>
      <c r="H28" s="179">
        <v>4</v>
      </c>
      <c r="I28" s="179"/>
      <c r="J28" s="179">
        <v>4</v>
      </c>
      <c r="K28" s="179">
        <v>4</v>
      </c>
      <c r="L28" s="179">
        <v>4</v>
      </c>
      <c r="M28" s="179"/>
      <c r="N28" s="356"/>
      <c r="O28" s="180"/>
      <c r="P28" s="181">
        <v>70</v>
      </c>
      <c r="Q28" s="179"/>
      <c r="R28" s="179">
        <f t="shared" si="0"/>
        <v>70</v>
      </c>
    </row>
    <row r="29" spans="1:18" ht="35.25" customHeight="1">
      <c r="A29" s="56"/>
      <c r="B29" s="508" t="s">
        <v>362</v>
      </c>
      <c r="C29" s="509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>
        <f>SUM(P5:P28)</f>
        <v>1671</v>
      </c>
      <c r="Q29" s="348">
        <f>SUM(Q5:Q28)</f>
        <v>148</v>
      </c>
      <c r="R29" s="348">
        <f>SUM(R5:R28)</f>
        <v>1523</v>
      </c>
    </row>
    <row r="30" spans="2:19" ht="12.75">
      <c r="B30" s="2"/>
      <c r="C30" s="7"/>
      <c r="D30" s="7"/>
      <c r="E30" s="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2">
        <v>456</v>
      </c>
      <c r="S30" s="2"/>
    </row>
    <row r="31" spans="2:19" ht="12.75">
      <c r="B31" s="2"/>
      <c r="C31" s="7"/>
      <c r="D31" s="7"/>
      <c r="E31" s="7"/>
      <c r="F31" s="7"/>
      <c r="G31" s="7"/>
      <c r="H31" s="2"/>
      <c r="I31" s="2"/>
      <c r="J31" s="7"/>
      <c r="K31" s="7"/>
      <c r="L31" s="7"/>
      <c r="M31" s="7"/>
      <c r="N31" s="7"/>
      <c r="O31" s="7"/>
      <c r="P31" s="7"/>
      <c r="Q31" s="2"/>
      <c r="R31" s="2"/>
      <c r="S31" s="2"/>
    </row>
    <row r="32" spans="1:23" ht="12.75">
      <c r="A32" s="5"/>
      <c r="B32" s="6"/>
      <c r="C32" s="7"/>
      <c r="D32" s="7"/>
      <c r="E32" s="7"/>
      <c r="F32" s="7"/>
      <c r="G32" s="357"/>
      <c r="H32" s="7"/>
      <c r="I32" s="7"/>
      <c r="J32" s="432"/>
      <c r="K32" s="432"/>
      <c r="L32" s="432"/>
      <c r="M32" s="432"/>
      <c r="N32" s="7"/>
      <c r="O32" s="432"/>
      <c r="P32" s="432"/>
      <c r="Q32" s="432"/>
      <c r="R32" s="432"/>
      <c r="S32" s="432"/>
      <c r="T32" s="432"/>
      <c r="U32" s="432"/>
      <c r="V32" s="432"/>
      <c r="W32" s="432"/>
    </row>
    <row r="33" spans="1:23" ht="12.75">
      <c r="A33" s="5"/>
      <c r="B33" s="6"/>
      <c r="C33" s="7"/>
      <c r="D33" s="7"/>
      <c r="E33" s="7"/>
      <c r="F33" s="7"/>
      <c r="G33" s="357"/>
      <c r="H33" s="7"/>
      <c r="I33" s="7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ht="12.75">
      <c r="A34" s="1"/>
      <c r="B34" s="411"/>
      <c r="C34" s="411"/>
      <c r="D34" s="2"/>
      <c r="E34" s="411"/>
      <c r="F34" s="411"/>
      <c r="G34" s="411"/>
      <c r="H34" s="411"/>
      <c r="I34" s="411"/>
      <c r="J34" s="7"/>
      <c r="K34" s="7"/>
      <c r="L34" s="7"/>
      <c r="M34" s="411"/>
      <c r="N34" s="411"/>
      <c r="O34" s="411"/>
      <c r="P34" s="411"/>
      <c r="Q34" s="411"/>
      <c r="R34" s="411"/>
      <c r="S34" s="7"/>
      <c r="T34" s="7"/>
      <c r="U34" s="7"/>
      <c r="V34" s="7"/>
      <c r="W34" s="7"/>
    </row>
    <row r="35" spans="1:23" ht="12.75">
      <c r="A35" s="1"/>
      <c r="B35" s="6"/>
      <c r="C35" s="6"/>
      <c r="D35" s="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3" ht="12.75">
      <c r="A36" s="2"/>
      <c r="B36" s="411"/>
      <c r="C36" s="411"/>
      <c r="D36" s="411"/>
      <c r="E36" s="411"/>
      <c r="F36" s="411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2"/>
    </row>
    <row r="37" spans="1:2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s="2"/>
      <c r="B38" s="2"/>
      <c r="C38" s="2"/>
      <c r="D38" s="2"/>
      <c r="E38" s="411"/>
      <c r="F38" s="411"/>
      <c r="G38" s="411"/>
      <c r="H38" s="411"/>
      <c r="I38" s="411"/>
      <c r="J38" s="7"/>
      <c r="K38" s="7"/>
      <c r="L38" s="7"/>
      <c r="M38" s="7"/>
      <c r="N38" s="411"/>
      <c r="O38" s="411"/>
      <c r="P38" s="411"/>
      <c r="Q38" s="411"/>
      <c r="R38" s="411"/>
      <c r="S38" s="7"/>
      <c r="T38" s="7"/>
      <c r="U38" s="7"/>
      <c r="V38" s="7"/>
      <c r="W38" s="7"/>
    </row>
    <row r="39" spans="1:2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</sheetData>
  <sheetProtection/>
  <mergeCells count="21">
    <mergeCell ref="Q3:Q4"/>
    <mergeCell ref="B29:C29"/>
    <mergeCell ref="R3:R4"/>
    <mergeCell ref="A1:R1"/>
    <mergeCell ref="A2:R2"/>
    <mergeCell ref="A3:A4"/>
    <mergeCell ref="C3:C4"/>
    <mergeCell ref="D3:I3"/>
    <mergeCell ref="J3:M3"/>
    <mergeCell ref="N3:N4"/>
    <mergeCell ref="O3:O4"/>
    <mergeCell ref="P3:P4"/>
    <mergeCell ref="B36:F36"/>
    <mergeCell ref="J32:M32"/>
    <mergeCell ref="E34:I34"/>
    <mergeCell ref="M34:R34"/>
    <mergeCell ref="O32:Q32"/>
    <mergeCell ref="N38:R38"/>
    <mergeCell ref="E38:I38"/>
    <mergeCell ref="R32:W32"/>
    <mergeCell ref="B34:C3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28">
      <selection activeCell="A31" sqref="A31:R37"/>
    </sheetView>
  </sheetViews>
  <sheetFormatPr defaultColWidth="9.00390625" defaultRowHeight="12.75"/>
  <cols>
    <col min="1" max="1" width="4.75390625" style="0" customWidth="1"/>
    <col min="2" max="2" width="16.25390625" style="0" customWidth="1"/>
    <col min="3" max="3" width="12.75390625" style="0" customWidth="1"/>
    <col min="4" max="13" width="6.625" style="0" customWidth="1"/>
  </cols>
  <sheetData>
    <row r="1" spans="1:18" ht="25.5" customHeight="1">
      <c r="A1" s="434" t="s">
        <v>100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</row>
    <row r="2" spans="1:18" ht="12.75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8"/>
    </row>
    <row r="3" spans="1:19" ht="21.75" customHeight="1">
      <c r="A3" s="431"/>
      <c r="B3" s="431"/>
      <c r="C3" s="431"/>
      <c r="D3" s="433" t="s">
        <v>7</v>
      </c>
      <c r="E3" s="433"/>
      <c r="F3" s="433"/>
      <c r="G3" s="433"/>
      <c r="H3" s="433"/>
      <c r="I3" s="433"/>
      <c r="J3" s="433"/>
      <c r="K3" s="433"/>
      <c r="L3" s="433"/>
      <c r="M3" s="433"/>
      <c r="N3" s="431"/>
      <c r="O3" s="431"/>
      <c r="P3" s="431"/>
      <c r="Q3" s="431"/>
      <c r="R3" s="7"/>
      <c r="S3" s="2"/>
    </row>
    <row r="4" spans="1:17" ht="124.5" customHeight="1">
      <c r="A4" s="15"/>
      <c r="B4" s="83" t="s">
        <v>64</v>
      </c>
      <c r="C4" s="84" t="s">
        <v>9</v>
      </c>
      <c r="D4" s="81" t="s">
        <v>65</v>
      </c>
      <c r="E4" s="81" t="s">
        <v>66</v>
      </c>
      <c r="F4" s="81" t="s">
        <v>67</v>
      </c>
      <c r="G4" s="81" t="s">
        <v>68</v>
      </c>
      <c r="H4" s="81" t="s">
        <v>69</v>
      </c>
      <c r="I4" s="81" t="s">
        <v>70</v>
      </c>
      <c r="J4" s="81" t="s">
        <v>71</v>
      </c>
      <c r="K4" s="81" t="s">
        <v>72</v>
      </c>
      <c r="L4" s="81" t="s">
        <v>73</v>
      </c>
      <c r="M4" s="81" t="s">
        <v>74</v>
      </c>
      <c r="N4" s="13"/>
      <c r="O4" s="80" t="s">
        <v>77</v>
      </c>
      <c r="P4" s="81" t="s">
        <v>75</v>
      </c>
      <c r="Q4" s="82" t="s">
        <v>76</v>
      </c>
    </row>
    <row r="5" spans="1:17" ht="24.75" customHeight="1">
      <c r="A5" s="27"/>
      <c r="B5" s="27"/>
      <c r="C5" s="89" t="s">
        <v>78</v>
      </c>
      <c r="D5" s="85">
        <v>4</v>
      </c>
      <c r="E5" s="85">
        <v>3</v>
      </c>
      <c r="F5" s="85">
        <v>3</v>
      </c>
      <c r="G5" s="85">
        <v>4</v>
      </c>
      <c r="H5" s="85">
        <v>3</v>
      </c>
      <c r="I5" s="85">
        <v>4</v>
      </c>
      <c r="J5" s="85">
        <v>3</v>
      </c>
      <c r="K5" s="85">
        <v>3</v>
      </c>
      <c r="L5" s="86">
        <v>5</v>
      </c>
      <c r="M5" s="86">
        <v>3</v>
      </c>
      <c r="N5" s="86"/>
      <c r="O5" s="86">
        <v>98</v>
      </c>
      <c r="P5" s="86">
        <v>38</v>
      </c>
      <c r="Q5" s="86">
        <v>60</v>
      </c>
    </row>
    <row r="6" spans="1:17" ht="24.75" customHeight="1">
      <c r="A6" s="8"/>
      <c r="B6" s="8"/>
      <c r="C6" s="90" t="s">
        <v>79</v>
      </c>
      <c r="D6" s="86">
        <v>4</v>
      </c>
      <c r="E6" s="86">
        <v>3</v>
      </c>
      <c r="F6" s="345">
        <v>2</v>
      </c>
      <c r="G6" s="345">
        <v>2</v>
      </c>
      <c r="H6" s="86">
        <v>5</v>
      </c>
      <c r="I6" s="86">
        <v>3</v>
      </c>
      <c r="J6" s="345">
        <v>2</v>
      </c>
      <c r="K6" s="86">
        <v>3</v>
      </c>
      <c r="L6" s="86">
        <v>3</v>
      </c>
      <c r="M6" s="86">
        <v>3</v>
      </c>
      <c r="N6" s="86"/>
      <c r="O6" s="86">
        <v>90</v>
      </c>
      <c r="P6" s="86">
        <v>10</v>
      </c>
      <c r="Q6" s="86">
        <v>80</v>
      </c>
    </row>
    <row r="7" spans="1:17" ht="24.75" customHeight="1">
      <c r="A7" s="27"/>
      <c r="B7" s="87"/>
      <c r="C7" s="89" t="s">
        <v>102</v>
      </c>
      <c r="D7" s="85">
        <v>3</v>
      </c>
      <c r="E7" s="85">
        <v>3</v>
      </c>
      <c r="F7" s="85">
        <v>3</v>
      </c>
      <c r="G7" s="85">
        <v>4</v>
      </c>
      <c r="H7" s="345">
        <v>2</v>
      </c>
      <c r="I7" s="85">
        <v>4</v>
      </c>
      <c r="J7" s="85">
        <v>3</v>
      </c>
      <c r="K7" s="345">
        <v>2</v>
      </c>
      <c r="L7" s="86">
        <v>4</v>
      </c>
      <c r="M7" s="86">
        <v>3</v>
      </c>
      <c r="N7" s="86"/>
      <c r="O7" s="86">
        <v>6</v>
      </c>
      <c r="P7" s="86"/>
      <c r="Q7" s="86"/>
    </row>
    <row r="8" spans="1:17" ht="24.75" customHeight="1">
      <c r="A8" s="8"/>
      <c r="B8" s="365"/>
      <c r="C8" s="366" t="s">
        <v>80</v>
      </c>
      <c r="D8" s="367">
        <v>4</v>
      </c>
      <c r="E8" s="367">
        <v>3</v>
      </c>
      <c r="F8" s="367">
        <v>5</v>
      </c>
      <c r="G8" s="367">
        <v>5</v>
      </c>
      <c r="H8" s="367">
        <v>5</v>
      </c>
      <c r="I8" s="367">
        <v>5</v>
      </c>
      <c r="J8" s="367">
        <v>4</v>
      </c>
      <c r="K8" s="367">
        <v>5</v>
      </c>
      <c r="L8" s="367">
        <v>4</v>
      </c>
      <c r="M8" s="367">
        <v>4</v>
      </c>
      <c r="N8" s="367"/>
      <c r="O8" s="367">
        <v>52</v>
      </c>
      <c r="P8" s="367">
        <v>20</v>
      </c>
      <c r="Q8" s="367">
        <v>32</v>
      </c>
    </row>
    <row r="9" spans="1:17" ht="24.75" customHeight="1">
      <c r="A9" s="8"/>
      <c r="B9" s="8"/>
      <c r="C9" s="90" t="s">
        <v>81</v>
      </c>
      <c r="D9" s="86">
        <v>4</v>
      </c>
      <c r="E9" s="86">
        <v>4</v>
      </c>
      <c r="F9" s="86">
        <v>3</v>
      </c>
      <c r="G9" s="86">
        <v>3</v>
      </c>
      <c r="H9" s="86">
        <v>3</v>
      </c>
      <c r="I9" s="86">
        <v>4</v>
      </c>
      <c r="J9" s="86">
        <v>3</v>
      </c>
      <c r="K9" s="86">
        <v>3</v>
      </c>
      <c r="L9" s="86">
        <v>4</v>
      </c>
      <c r="M9" s="86">
        <v>3</v>
      </c>
      <c r="N9" s="86"/>
      <c r="O9" s="86">
        <v>170</v>
      </c>
      <c r="P9" s="86">
        <v>16</v>
      </c>
      <c r="Q9" s="86">
        <v>154</v>
      </c>
    </row>
    <row r="10" spans="1:17" ht="24.75" customHeight="1">
      <c r="A10" s="8"/>
      <c r="B10" s="8"/>
      <c r="C10" s="90" t="s">
        <v>82</v>
      </c>
      <c r="D10" s="86">
        <v>4</v>
      </c>
      <c r="E10" s="86">
        <v>4</v>
      </c>
      <c r="F10" s="86">
        <v>4</v>
      </c>
      <c r="G10" s="86">
        <v>3</v>
      </c>
      <c r="H10" s="86">
        <v>4</v>
      </c>
      <c r="I10" s="86">
        <v>4</v>
      </c>
      <c r="J10" s="86">
        <v>3</v>
      </c>
      <c r="K10" s="86">
        <v>3</v>
      </c>
      <c r="L10" s="86">
        <v>5</v>
      </c>
      <c r="M10" s="86">
        <v>4</v>
      </c>
      <c r="N10" s="86"/>
      <c r="O10" s="86">
        <v>54</v>
      </c>
      <c r="P10" s="86">
        <v>48</v>
      </c>
      <c r="Q10" s="86">
        <v>6</v>
      </c>
    </row>
    <row r="11" spans="1:17" ht="24.75" customHeight="1">
      <c r="A11" s="365"/>
      <c r="B11" s="365"/>
      <c r="C11" s="366" t="s">
        <v>83</v>
      </c>
      <c r="D11" s="367">
        <v>5</v>
      </c>
      <c r="E11" s="367">
        <v>5</v>
      </c>
      <c r="F11" s="367">
        <v>5</v>
      </c>
      <c r="G11" s="367">
        <v>5</v>
      </c>
      <c r="H11" s="367">
        <v>5</v>
      </c>
      <c r="I11" s="367">
        <v>5</v>
      </c>
      <c r="J11" s="367">
        <v>5</v>
      </c>
      <c r="K11" s="367">
        <v>5</v>
      </c>
      <c r="L11" s="367">
        <v>5</v>
      </c>
      <c r="M11" s="367">
        <v>5</v>
      </c>
      <c r="N11" s="367"/>
      <c r="O11" s="367">
        <v>34</v>
      </c>
      <c r="P11" s="367">
        <v>34</v>
      </c>
      <c r="Q11" s="367">
        <v>0</v>
      </c>
    </row>
    <row r="12" spans="1:17" ht="24.75" customHeight="1">
      <c r="A12" s="8"/>
      <c r="B12" s="8"/>
      <c r="C12" s="90" t="s">
        <v>84</v>
      </c>
      <c r="D12" s="86">
        <v>4</v>
      </c>
      <c r="E12" s="86">
        <v>3</v>
      </c>
      <c r="F12" s="86">
        <v>4</v>
      </c>
      <c r="G12" s="86">
        <v>4</v>
      </c>
      <c r="H12" s="86">
        <v>4</v>
      </c>
      <c r="I12" s="86">
        <v>5</v>
      </c>
      <c r="J12" s="86">
        <v>3</v>
      </c>
      <c r="K12" s="86">
        <v>5</v>
      </c>
      <c r="L12" s="86">
        <v>4</v>
      </c>
      <c r="M12" s="86">
        <v>4</v>
      </c>
      <c r="N12" s="86"/>
      <c r="O12" s="86">
        <v>164</v>
      </c>
      <c r="P12" s="86">
        <v>86</v>
      </c>
      <c r="Q12" s="86">
        <v>78</v>
      </c>
    </row>
    <row r="13" spans="1:17" ht="24.75" customHeight="1">
      <c r="A13" s="8"/>
      <c r="B13" s="8"/>
      <c r="C13" s="90" t="s">
        <v>85</v>
      </c>
      <c r="D13" s="86">
        <v>4</v>
      </c>
      <c r="E13" s="86">
        <v>4</v>
      </c>
      <c r="F13" s="86">
        <v>4</v>
      </c>
      <c r="G13" s="86">
        <v>4</v>
      </c>
      <c r="H13" s="86">
        <v>4</v>
      </c>
      <c r="I13" s="86">
        <v>4</v>
      </c>
      <c r="J13" s="86">
        <v>4</v>
      </c>
      <c r="K13" s="399">
        <v>3</v>
      </c>
      <c r="L13" s="86">
        <v>4</v>
      </c>
      <c r="M13" s="86">
        <v>4</v>
      </c>
      <c r="N13" s="86"/>
      <c r="O13" s="86">
        <v>28</v>
      </c>
      <c r="P13" s="86">
        <v>8</v>
      </c>
      <c r="Q13" s="86">
        <v>20</v>
      </c>
    </row>
    <row r="14" spans="1:17" ht="24.75" customHeight="1">
      <c r="A14" s="8"/>
      <c r="B14" s="8"/>
      <c r="C14" s="90" t="s">
        <v>86</v>
      </c>
      <c r="D14" s="86">
        <v>4</v>
      </c>
      <c r="E14" s="86">
        <v>3</v>
      </c>
      <c r="F14" s="86">
        <v>3</v>
      </c>
      <c r="G14" s="86">
        <v>3</v>
      </c>
      <c r="H14" s="86">
        <v>4</v>
      </c>
      <c r="I14" s="86">
        <v>4</v>
      </c>
      <c r="J14" s="86">
        <v>3</v>
      </c>
      <c r="K14" s="86">
        <v>4</v>
      </c>
      <c r="L14" s="86">
        <v>4</v>
      </c>
      <c r="M14" s="86">
        <v>4</v>
      </c>
      <c r="N14" s="86"/>
      <c r="O14" s="86">
        <v>50</v>
      </c>
      <c r="P14" s="86">
        <v>22</v>
      </c>
      <c r="Q14" s="86">
        <v>28</v>
      </c>
    </row>
    <row r="15" spans="1:17" ht="24.75" customHeight="1">
      <c r="A15" s="27"/>
      <c r="B15" s="27"/>
      <c r="C15" s="89" t="s">
        <v>87</v>
      </c>
      <c r="D15" s="85">
        <v>3</v>
      </c>
      <c r="E15" s="85">
        <v>3</v>
      </c>
      <c r="F15" s="85">
        <v>3</v>
      </c>
      <c r="G15" s="85">
        <v>3</v>
      </c>
      <c r="H15" s="85">
        <v>3</v>
      </c>
      <c r="I15" s="85">
        <v>3</v>
      </c>
      <c r="J15" s="85">
        <v>3</v>
      </c>
      <c r="K15" s="85">
        <v>3</v>
      </c>
      <c r="L15" s="86">
        <v>4</v>
      </c>
      <c r="M15" s="86">
        <v>3</v>
      </c>
      <c r="N15" s="86"/>
      <c r="O15" s="86">
        <v>134</v>
      </c>
      <c r="P15" s="86">
        <v>40</v>
      </c>
      <c r="Q15" s="86">
        <v>94</v>
      </c>
    </row>
    <row r="16" spans="1:17" ht="24.75" customHeight="1">
      <c r="A16" s="27"/>
      <c r="B16" s="365"/>
      <c r="C16" s="366" t="s">
        <v>88</v>
      </c>
      <c r="D16" s="367">
        <v>4</v>
      </c>
      <c r="E16" s="367">
        <v>5</v>
      </c>
      <c r="F16" s="367">
        <v>4</v>
      </c>
      <c r="G16" s="367">
        <v>4</v>
      </c>
      <c r="H16" s="367">
        <v>5</v>
      </c>
      <c r="I16" s="367">
        <v>4</v>
      </c>
      <c r="J16" s="367">
        <v>5</v>
      </c>
      <c r="K16" s="367">
        <v>5</v>
      </c>
      <c r="L16" s="367">
        <v>4</v>
      </c>
      <c r="M16" s="367">
        <v>5</v>
      </c>
      <c r="N16" s="367"/>
      <c r="O16" s="367">
        <v>4</v>
      </c>
      <c r="P16" s="367">
        <v>2</v>
      </c>
      <c r="Q16" s="367">
        <v>2</v>
      </c>
    </row>
    <row r="17" spans="1:17" ht="24.75" customHeight="1">
      <c r="A17" s="27"/>
      <c r="B17" s="27"/>
      <c r="C17" s="89" t="s">
        <v>89</v>
      </c>
      <c r="D17" s="85">
        <v>4</v>
      </c>
      <c r="E17" s="85">
        <v>3</v>
      </c>
      <c r="F17" s="85">
        <v>3</v>
      </c>
      <c r="G17" s="85">
        <v>3</v>
      </c>
      <c r="H17" s="85">
        <v>3</v>
      </c>
      <c r="I17" s="85">
        <v>3</v>
      </c>
      <c r="J17" s="85">
        <v>3</v>
      </c>
      <c r="K17" s="85">
        <v>3</v>
      </c>
      <c r="L17" s="86">
        <v>3</v>
      </c>
      <c r="M17" s="86">
        <v>3</v>
      </c>
      <c r="N17" s="86"/>
      <c r="O17" s="86">
        <v>258</v>
      </c>
      <c r="P17" s="86">
        <v>50</v>
      </c>
      <c r="Q17" s="86">
        <v>208</v>
      </c>
    </row>
    <row r="18" spans="1:17" ht="24.75" customHeight="1">
      <c r="A18" s="27"/>
      <c r="B18" s="27"/>
      <c r="C18" s="89" t="s">
        <v>90</v>
      </c>
      <c r="D18" s="85">
        <v>5</v>
      </c>
      <c r="E18" s="85">
        <v>4</v>
      </c>
      <c r="F18" s="85">
        <v>3</v>
      </c>
      <c r="G18" s="85">
        <v>4</v>
      </c>
      <c r="H18" s="85">
        <v>5</v>
      </c>
      <c r="I18" s="85">
        <v>4</v>
      </c>
      <c r="J18" s="85">
        <v>4</v>
      </c>
      <c r="K18" s="85">
        <v>5</v>
      </c>
      <c r="L18" s="86">
        <v>4</v>
      </c>
      <c r="M18" s="86">
        <v>3</v>
      </c>
      <c r="N18" s="86"/>
      <c r="O18" s="86">
        <v>40</v>
      </c>
      <c r="P18" s="86">
        <v>18</v>
      </c>
      <c r="Q18" s="86">
        <v>12</v>
      </c>
    </row>
    <row r="19" spans="1:17" ht="24.75" customHeight="1">
      <c r="A19" s="27"/>
      <c r="B19" s="27"/>
      <c r="C19" s="89" t="s">
        <v>91</v>
      </c>
      <c r="D19" s="85">
        <v>3</v>
      </c>
      <c r="E19" s="345">
        <v>2</v>
      </c>
      <c r="F19" s="345">
        <v>2</v>
      </c>
      <c r="G19" s="85">
        <v>3</v>
      </c>
      <c r="H19" s="85">
        <v>4</v>
      </c>
      <c r="I19" s="345">
        <v>2</v>
      </c>
      <c r="J19" s="85">
        <v>3</v>
      </c>
      <c r="K19" s="345">
        <v>2</v>
      </c>
      <c r="L19" s="345">
        <v>2</v>
      </c>
      <c r="M19" s="86">
        <v>3</v>
      </c>
      <c r="N19" s="86"/>
      <c r="O19" s="86">
        <v>348</v>
      </c>
      <c r="P19" s="86">
        <v>44</v>
      </c>
      <c r="Q19" s="86">
        <v>304</v>
      </c>
    </row>
    <row r="20" spans="1:17" ht="24.75" customHeight="1">
      <c r="A20" s="27"/>
      <c r="B20" s="27"/>
      <c r="C20" s="89" t="s">
        <v>92</v>
      </c>
      <c r="D20" s="85">
        <v>4</v>
      </c>
      <c r="E20" s="85">
        <v>3</v>
      </c>
      <c r="F20" s="85">
        <v>3</v>
      </c>
      <c r="G20" s="85">
        <v>5</v>
      </c>
      <c r="H20" s="85">
        <v>4</v>
      </c>
      <c r="I20" s="85">
        <v>4</v>
      </c>
      <c r="J20" s="85">
        <v>3</v>
      </c>
      <c r="K20" s="85">
        <v>3</v>
      </c>
      <c r="L20" s="86">
        <v>4</v>
      </c>
      <c r="M20" s="86">
        <v>4</v>
      </c>
      <c r="N20" s="86"/>
      <c r="O20" s="86">
        <v>70</v>
      </c>
      <c r="P20" s="86">
        <v>58</v>
      </c>
      <c r="Q20" s="86">
        <v>12</v>
      </c>
    </row>
    <row r="21" spans="1:17" ht="24.75" customHeight="1">
      <c r="A21" s="27"/>
      <c r="B21" s="27"/>
      <c r="C21" s="89" t="s">
        <v>93</v>
      </c>
      <c r="D21" s="85">
        <v>3</v>
      </c>
      <c r="E21" s="85">
        <v>3</v>
      </c>
      <c r="F21" s="345">
        <v>2</v>
      </c>
      <c r="G21" s="85">
        <v>3</v>
      </c>
      <c r="H21" s="85">
        <v>4</v>
      </c>
      <c r="I21" s="85">
        <v>4</v>
      </c>
      <c r="J21" s="85">
        <v>3</v>
      </c>
      <c r="K21" s="85">
        <v>3</v>
      </c>
      <c r="L21" s="86">
        <v>4</v>
      </c>
      <c r="M21" s="86">
        <v>3</v>
      </c>
      <c r="N21" s="86"/>
      <c r="O21" s="86">
        <v>182</v>
      </c>
      <c r="P21" s="86">
        <v>56</v>
      </c>
      <c r="Q21" s="86">
        <v>126</v>
      </c>
    </row>
    <row r="22" spans="1:17" ht="24.75" customHeight="1">
      <c r="A22" s="27"/>
      <c r="B22" s="27"/>
      <c r="C22" s="89" t="s">
        <v>94</v>
      </c>
      <c r="D22" s="85">
        <v>4</v>
      </c>
      <c r="E22" s="85">
        <v>3</v>
      </c>
      <c r="F22" s="85">
        <v>3</v>
      </c>
      <c r="G22" s="85">
        <v>4</v>
      </c>
      <c r="H22" s="85">
        <v>3</v>
      </c>
      <c r="I22" s="85">
        <v>4</v>
      </c>
      <c r="J22" s="85">
        <v>3</v>
      </c>
      <c r="K22" s="85">
        <v>3</v>
      </c>
      <c r="L22" s="86">
        <v>4</v>
      </c>
      <c r="M22" s="86">
        <v>4</v>
      </c>
      <c r="N22" s="86"/>
      <c r="O22" s="86">
        <v>92</v>
      </c>
      <c r="P22" s="86">
        <v>30</v>
      </c>
      <c r="Q22" s="86">
        <v>62</v>
      </c>
    </row>
    <row r="23" spans="1:17" ht="24.75" customHeight="1">
      <c r="A23" s="27"/>
      <c r="B23" s="27"/>
      <c r="C23" s="89" t="s">
        <v>95</v>
      </c>
      <c r="D23" s="85">
        <v>3</v>
      </c>
      <c r="E23" s="85">
        <v>3</v>
      </c>
      <c r="F23" s="345">
        <v>2</v>
      </c>
      <c r="G23" s="85">
        <v>3</v>
      </c>
      <c r="H23" s="85">
        <v>3</v>
      </c>
      <c r="I23" s="85">
        <v>3</v>
      </c>
      <c r="J23" s="345">
        <v>2</v>
      </c>
      <c r="K23" s="345">
        <v>2</v>
      </c>
      <c r="L23" s="86">
        <v>4</v>
      </c>
      <c r="M23" s="86">
        <v>3</v>
      </c>
      <c r="N23" s="86"/>
      <c r="O23" s="86">
        <v>136</v>
      </c>
      <c r="P23" s="86">
        <v>66</v>
      </c>
      <c r="Q23" s="86">
        <v>70</v>
      </c>
    </row>
    <row r="24" spans="1:17" ht="24.75" customHeight="1">
      <c r="A24" s="27"/>
      <c r="B24" s="27"/>
      <c r="C24" s="89" t="s">
        <v>96</v>
      </c>
      <c r="D24" s="85">
        <v>4</v>
      </c>
      <c r="E24" s="85">
        <v>4</v>
      </c>
      <c r="F24" s="85">
        <v>3</v>
      </c>
      <c r="G24" s="85">
        <v>3</v>
      </c>
      <c r="H24" s="85">
        <v>4</v>
      </c>
      <c r="I24" s="85">
        <v>4</v>
      </c>
      <c r="J24" s="85">
        <v>3</v>
      </c>
      <c r="K24" s="85">
        <v>5</v>
      </c>
      <c r="L24" s="86">
        <v>4</v>
      </c>
      <c r="M24" s="86">
        <v>3</v>
      </c>
      <c r="N24" s="86"/>
      <c r="O24" s="86">
        <v>12</v>
      </c>
      <c r="P24" s="86">
        <v>0</v>
      </c>
      <c r="Q24" s="86">
        <v>12</v>
      </c>
    </row>
    <row r="25" spans="1:17" ht="24.75" customHeight="1">
      <c r="A25" s="27"/>
      <c r="B25" s="27"/>
      <c r="C25" s="89" t="s">
        <v>97</v>
      </c>
      <c r="D25" s="85">
        <v>3</v>
      </c>
      <c r="E25" s="85">
        <v>3</v>
      </c>
      <c r="F25" s="345">
        <v>2</v>
      </c>
      <c r="G25" s="345">
        <v>2</v>
      </c>
      <c r="H25" s="85">
        <v>4</v>
      </c>
      <c r="I25" s="85">
        <v>4</v>
      </c>
      <c r="J25" s="85">
        <v>3</v>
      </c>
      <c r="K25" s="85">
        <v>3</v>
      </c>
      <c r="L25" s="86">
        <v>4</v>
      </c>
      <c r="M25" s="86">
        <v>4</v>
      </c>
      <c r="N25" s="86"/>
      <c r="O25" s="86">
        <v>170</v>
      </c>
      <c r="P25" s="86">
        <v>2</v>
      </c>
      <c r="Q25" s="86">
        <v>168</v>
      </c>
    </row>
    <row r="26" spans="1:17" ht="24.75" customHeight="1">
      <c r="A26" s="27"/>
      <c r="B26" s="27"/>
      <c r="C26" s="89" t="s">
        <v>98</v>
      </c>
      <c r="D26" s="85">
        <v>4</v>
      </c>
      <c r="E26" s="85">
        <v>3</v>
      </c>
      <c r="F26" s="85">
        <v>5</v>
      </c>
      <c r="G26" s="85">
        <v>3</v>
      </c>
      <c r="H26" s="85">
        <v>4</v>
      </c>
      <c r="I26" s="85">
        <v>4</v>
      </c>
      <c r="J26" s="85">
        <v>3</v>
      </c>
      <c r="K26" s="85">
        <v>3</v>
      </c>
      <c r="L26" s="86">
        <v>5</v>
      </c>
      <c r="M26" s="86">
        <v>4</v>
      </c>
      <c r="N26" s="86"/>
      <c r="O26" s="86">
        <v>2</v>
      </c>
      <c r="P26" s="86">
        <v>2</v>
      </c>
      <c r="Q26" s="86">
        <v>0</v>
      </c>
    </row>
    <row r="27" spans="1:17" ht="24.75" customHeight="1">
      <c r="A27" s="27"/>
      <c r="B27" s="27"/>
      <c r="C27" s="89" t="s">
        <v>99</v>
      </c>
      <c r="D27" s="85">
        <v>4</v>
      </c>
      <c r="E27" s="85">
        <v>3</v>
      </c>
      <c r="F27" s="85">
        <v>3</v>
      </c>
      <c r="G27" s="85">
        <v>3</v>
      </c>
      <c r="H27" s="85">
        <v>4</v>
      </c>
      <c r="I27" s="85">
        <v>4</v>
      </c>
      <c r="J27" s="85">
        <v>3</v>
      </c>
      <c r="K27" s="85">
        <v>3</v>
      </c>
      <c r="L27" s="86">
        <v>4</v>
      </c>
      <c r="M27" s="86">
        <v>4</v>
      </c>
      <c r="N27" s="86"/>
      <c r="O27" s="86">
        <v>32</v>
      </c>
      <c r="P27" s="86">
        <v>30</v>
      </c>
      <c r="Q27" s="86">
        <v>2</v>
      </c>
    </row>
    <row r="28" spans="1:18" ht="24.75" customHeight="1">
      <c r="A28" s="27"/>
      <c r="B28" s="87"/>
      <c r="C28" s="88" t="s">
        <v>101</v>
      </c>
      <c r="D28" s="85">
        <v>4</v>
      </c>
      <c r="E28" s="85">
        <v>4</v>
      </c>
      <c r="F28" s="85">
        <v>3</v>
      </c>
      <c r="G28" s="345">
        <v>2</v>
      </c>
      <c r="H28" s="85">
        <v>5</v>
      </c>
      <c r="I28" s="85">
        <v>4</v>
      </c>
      <c r="J28" s="85">
        <v>4</v>
      </c>
      <c r="K28" s="345">
        <v>2</v>
      </c>
      <c r="L28" s="86">
        <v>4</v>
      </c>
      <c r="M28" s="345">
        <v>2</v>
      </c>
      <c r="N28" s="86"/>
      <c r="O28" s="86">
        <v>76</v>
      </c>
      <c r="P28" s="86">
        <v>52</v>
      </c>
      <c r="Q28" s="86">
        <v>24</v>
      </c>
      <c r="R28" s="2"/>
    </row>
    <row r="29" spans="1:18" ht="19.5" customHeight="1">
      <c r="A29" s="8"/>
      <c r="B29" s="8"/>
      <c r="C29" s="59" t="s">
        <v>60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344">
        <f>SUM(O5:O28)</f>
        <v>2302</v>
      </c>
      <c r="P29" s="344">
        <f>SUM(P5:P28)</f>
        <v>732</v>
      </c>
      <c r="Q29" s="344">
        <f>SUM(Q5:Q28)</f>
        <v>1554</v>
      </c>
      <c r="R29" s="259"/>
    </row>
    <row r="30" spans="1:18" ht="21.75" customHeight="1">
      <c r="A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346">
        <v>530</v>
      </c>
      <c r="R30" s="2"/>
    </row>
    <row r="31" spans="1:18" ht="12.75">
      <c r="A31" s="5"/>
      <c r="B31" s="411"/>
      <c r="C31" s="411"/>
      <c r="D31" s="7"/>
      <c r="E31" s="7"/>
      <c r="F31" s="7"/>
      <c r="G31" s="7"/>
      <c r="H31" s="7"/>
      <c r="I31" s="7"/>
      <c r="J31" s="7"/>
      <c r="K31" s="411"/>
      <c r="L31" s="411"/>
      <c r="M31" s="411"/>
      <c r="N31" s="411"/>
      <c r="O31" s="432"/>
      <c r="P31" s="432"/>
      <c r="Q31" s="432"/>
      <c r="R31" s="432"/>
    </row>
    <row r="32" spans="1:18" ht="12.75">
      <c r="A32" s="5"/>
      <c r="C32" s="6"/>
      <c r="D32" s="7"/>
      <c r="E32" s="7"/>
      <c r="F32" s="7"/>
      <c r="G32" s="7"/>
      <c r="H32" s="7"/>
      <c r="I32" s="7"/>
      <c r="J32" s="7"/>
      <c r="K32" s="23"/>
      <c r="L32" s="23"/>
      <c r="M32" s="23"/>
      <c r="N32" s="23"/>
      <c r="O32" s="23"/>
      <c r="P32" s="23"/>
      <c r="Q32" s="23"/>
      <c r="R32" s="23"/>
    </row>
    <row r="33" spans="1:18" ht="12.75">
      <c r="A33" s="1"/>
      <c r="B33" s="411"/>
      <c r="C33" s="411"/>
      <c r="D33" s="411"/>
      <c r="E33" s="2"/>
      <c r="F33" s="432"/>
      <c r="G33" s="432"/>
      <c r="H33" s="432"/>
      <c r="I33" s="432"/>
      <c r="J33" s="432"/>
      <c r="K33" s="432"/>
      <c r="L33" s="7"/>
      <c r="M33" s="7"/>
      <c r="N33" s="7"/>
      <c r="O33" s="432"/>
      <c r="P33" s="432"/>
      <c r="Q33" s="432"/>
      <c r="R33" s="432"/>
    </row>
    <row r="34" spans="1:19" ht="12.75">
      <c r="A34" s="2"/>
      <c r="B34" s="2"/>
      <c r="C34" s="6"/>
      <c r="D34" s="6"/>
      <c r="E34" s="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"/>
    </row>
    <row r="35" spans="1:19" ht="12.75">
      <c r="A35" s="2"/>
      <c r="B35" s="411"/>
      <c r="C35" s="411"/>
      <c r="D35" s="411"/>
      <c r="E35" s="411"/>
      <c r="F35" s="411"/>
      <c r="G35" s="411"/>
      <c r="H35" s="2"/>
      <c r="I35" s="2"/>
      <c r="J35" s="2"/>
      <c r="K35" s="2"/>
      <c r="L35" s="2"/>
      <c r="M35" s="2"/>
      <c r="N35" s="7"/>
      <c r="O35" s="7"/>
      <c r="P35" s="7"/>
      <c r="Q35" s="7"/>
      <c r="R35" s="7"/>
      <c r="S35" s="2"/>
    </row>
    <row r="36" spans="1:1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2"/>
      <c r="C37" s="2"/>
      <c r="D37" s="2"/>
      <c r="E37" s="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2"/>
    </row>
    <row r="38" spans="1:1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</sheetData>
  <sheetProtection/>
  <mergeCells count="14">
    <mergeCell ref="A1:R1"/>
    <mergeCell ref="A2:R2"/>
    <mergeCell ref="K31:N31"/>
    <mergeCell ref="O31:R31"/>
    <mergeCell ref="O33:R33"/>
    <mergeCell ref="B31:C31"/>
    <mergeCell ref="B33:D33"/>
    <mergeCell ref="N3:Q3"/>
    <mergeCell ref="F33:K33"/>
    <mergeCell ref="F37:N37"/>
    <mergeCell ref="O37:R37"/>
    <mergeCell ref="D3:M3"/>
    <mergeCell ref="A3:C3"/>
    <mergeCell ref="B35:G3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27">
      <selection activeCell="A34" sqref="A34:S43"/>
    </sheetView>
  </sheetViews>
  <sheetFormatPr defaultColWidth="9.00390625" defaultRowHeight="12.75"/>
  <cols>
    <col min="2" max="2" width="19.375" style="0" customWidth="1"/>
    <col min="3" max="3" width="20.00390625" style="0" customWidth="1"/>
    <col min="4" max="13" width="6.375" style="0" customWidth="1"/>
  </cols>
  <sheetData>
    <row r="1" spans="1:19" ht="18.75" customHeight="1">
      <c r="A1" s="443" t="s">
        <v>171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</row>
    <row r="2" spans="1:19" ht="21.75" customHeight="1">
      <c r="A2" s="446"/>
      <c r="B2" s="439"/>
      <c r="C2" s="440"/>
      <c r="D2" s="445" t="s">
        <v>7</v>
      </c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</row>
    <row r="3" spans="1:19" ht="21.75" customHeight="1">
      <c r="A3" s="118"/>
      <c r="B3" s="439"/>
      <c r="C3" s="440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</row>
    <row r="4" spans="1:19" ht="158.25" thickBot="1">
      <c r="A4" s="119" t="s">
        <v>0</v>
      </c>
      <c r="B4" s="120" t="s">
        <v>1</v>
      </c>
      <c r="C4" s="120" t="s">
        <v>172</v>
      </c>
      <c r="D4" s="121" t="s">
        <v>173</v>
      </c>
      <c r="E4" s="121" t="s">
        <v>174</v>
      </c>
      <c r="F4" s="121" t="s">
        <v>10</v>
      </c>
      <c r="G4" s="121" t="s">
        <v>22</v>
      </c>
      <c r="H4" s="121" t="s">
        <v>69</v>
      </c>
      <c r="I4" s="121" t="s">
        <v>115</v>
      </c>
      <c r="J4" s="121" t="s">
        <v>175</v>
      </c>
      <c r="K4" s="122" t="s">
        <v>176</v>
      </c>
      <c r="L4" s="121" t="s">
        <v>177</v>
      </c>
      <c r="M4" s="121" t="s">
        <v>23</v>
      </c>
      <c r="N4" s="123"/>
      <c r="O4" s="123" t="s">
        <v>178</v>
      </c>
      <c r="P4" s="123" t="s">
        <v>179</v>
      </c>
      <c r="Q4" s="123" t="s">
        <v>4</v>
      </c>
      <c r="R4" s="123" t="s">
        <v>180</v>
      </c>
      <c r="S4" s="123" t="s">
        <v>2</v>
      </c>
    </row>
    <row r="5" spans="1:19" ht="26.25" customHeight="1" thickBot="1">
      <c r="A5" s="16"/>
      <c r="B5" s="124"/>
      <c r="C5" s="65" t="s">
        <v>181</v>
      </c>
      <c r="D5" s="125">
        <v>4</v>
      </c>
      <c r="E5" s="126">
        <v>3</v>
      </c>
      <c r="F5" s="125">
        <v>3</v>
      </c>
      <c r="G5" s="126">
        <v>2</v>
      </c>
      <c r="H5" s="126">
        <v>4</v>
      </c>
      <c r="I5" s="125">
        <v>4</v>
      </c>
      <c r="J5" s="127">
        <v>2</v>
      </c>
      <c r="K5" s="125">
        <v>3</v>
      </c>
      <c r="L5" s="125">
        <v>4</v>
      </c>
      <c r="M5" s="128">
        <v>4</v>
      </c>
      <c r="N5" s="129"/>
      <c r="O5" s="130"/>
      <c r="P5" s="131"/>
      <c r="Q5" s="132">
        <v>144</v>
      </c>
      <c r="R5" s="132">
        <v>34</v>
      </c>
      <c r="S5" s="132">
        <f>Q5-R5</f>
        <v>110</v>
      </c>
    </row>
    <row r="6" spans="1:19" ht="26.25" customHeight="1" thickBot="1">
      <c r="A6" s="16"/>
      <c r="B6" s="133"/>
      <c r="C6" s="65" t="s">
        <v>182</v>
      </c>
      <c r="D6" s="125">
        <v>3</v>
      </c>
      <c r="E6" s="126">
        <v>3</v>
      </c>
      <c r="F6" s="125">
        <v>3</v>
      </c>
      <c r="G6" s="125">
        <v>3</v>
      </c>
      <c r="H6" s="125">
        <v>4</v>
      </c>
      <c r="I6" s="125">
        <v>3</v>
      </c>
      <c r="J6" s="125">
        <v>3</v>
      </c>
      <c r="K6" s="125">
        <v>3</v>
      </c>
      <c r="L6" s="126">
        <v>3</v>
      </c>
      <c r="M6" s="134">
        <v>2</v>
      </c>
      <c r="N6" s="135"/>
      <c r="O6" s="130"/>
      <c r="P6" s="131"/>
      <c r="Q6" s="132">
        <v>46</v>
      </c>
      <c r="R6" s="132"/>
      <c r="S6" s="132">
        <f aca="true" t="shared" si="0" ref="S6:S29">Q6-R6</f>
        <v>46</v>
      </c>
    </row>
    <row r="7" spans="1:19" ht="26.25" customHeight="1" thickBot="1">
      <c r="A7" s="16"/>
      <c r="B7" s="136"/>
      <c r="C7" s="65" t="s">
        <v>183</v>
      </c>
      <c r="D7" s="125">
        <v>3</v>
      </c>
      <c r="E7" s="126">
        <v>3</v>
      </c>
      <c r="F7" s="127">
        <v>2</v>
      </c>
      <c r="G7" s="126">
        <v>2</v>
      </c>
      <c r="H7" s="126">
        <v>3</v>
      </c>
      <c r="I7" s="125">
        <v>4</v>
      </c>
      <c r="J7" s="127">
        <v>2</v>
      </c>
      <c r="K7" s="127">
        <v>2</v>
      </c>
      <c r="L7" s="127">
        <v>2</v>
      </c>
      <c r="M7" s="134">
        <v>2</v>
      </c>
      <c r="N7" s="129"/>
      <c r="O7" s="130"/>
      <c r="P7" s="131"/>
      <c r="Q7" s="132">
        <v>202</v>
      </c>
      <c r="R7" s="132">
        <v>36</v>
      </c>
      <c r="S7" s="132">
        <f t="shared" si="0"/>
        <v>166</v>
      </c>
    </row>
    <row r="8" spans="1:19" ht="26.25" customHeight="1" thickBot="1">
      <c r="A8" s="16"/>
      <c r="B8" s="136"/>
      <c r="C8" s="65" t="s">
        <v>184</v>
      </c>
      <c r="D8" s="125">
        <v>3</v>
      </c>
      <c r="E8" s="125">
        <v>3</v>
      </c>
      <c r="F8" s="127">
        <v>2</v>
      </c>
      <c r="G8" s="126">
        <v>3</v>
      </c>
      <c r="H8" s="125">
        <v>5</v>
      </c>
      <c r="I8" s="125">
        <v>4</v>
      </c>
      <c r="J8" s="125">
        <v>3</v>
      </c>
      <c r="K8" s="126">
        <v>4</v>
      </c>
      <c r="L8" s="127">
        <v>2</v>
      </c>
      <c r="M8" s="128">
        <v>2</v>
      </c>
      <c r="N8" s="135"/>
      <c r="O8" s="130"/>
      <c r="P8" s="131"/>
      <c r="Q8" s="132">
        <v>85</v>
      </c>
      <c r="R8" s="132">
        <v>50</v>
      </c>
      <c r="S8" s="132">
        <f t="shared" si="0"/>
        <v>35</v>
      </c>
    </row>
    <row r="9" spans="1:19" ht="26.25" customHeight="1" thickBot="1">
      <c r="A9" s="16"/>
      <c r="B9" s="136"/>
      <c r="C9" s="65" t="s">
        <v>185</v>
      </c>
      <c r="D9" s="125">
        <v>3</v>
      </c>
      <c r="E9" s="127">
        <v>2</v>
      </c>
      <c r="F9" s="127">
        <v>2</v>
      </c>
      <c r="G9" s="127">
        <v>2</v>
      </c>
      <c r="H9" s="127">
        <v>2</v>
      </c>
      <c r="I9" s="125">
        <v>3</v>
      </c>
      <c r="J9" s="125">
        <v>3</v>
      </c>
      <c r="K9" s="127">
        <v>2</v>
      </c>
      <c r="L9" s="127">
        <v>2</v>
      </c>
      <c r="M9" s="128">
        <v>5</v>
      </c>
      <c r="N9" s="135"/>
      <c r="O9" s="130"/>
      <c r="P9" s="131"/>
      <c r="Q9" s="132">
        <v>73</v>
      </c>
      <c r="R9" s="132">
        <v>28</v>
      </c>
      <c r="S9" s="132">
        <f t="shared" si="0"/>
        <v>45</v>
      </c>
    </row>
    <row r="10" spans="1:19" ht="26.25" customHeight="1" thickBot="1">
      <c r="A10" s="16"/>
      <c r="B10" s="136"/>
      <c r="C10" s="65" t="s">
        <v>186</v>
      </c>
      <c r="D10" s="137">
        <v>3</v>
      </c>
      <c r="E10" s="125">
        <v>3</v>
      </c>
      <c r="F10" s="125">
        <v>5</v>
      </c>
      <c r="G10" s="125">
        <v>3</v>
      </c>
      <c r="H10" s="125">
        <v>5</v>
      </c>
      <c r="I10" s="125">
        <v>4</v>
      </c>
      <c r="J10" s="125">
        <v>3</v>
      </c>
      <c r="K10" s="125">
        <v>3</v>
      </c>
      <c r="L10" s="126">
        <v>3</v>
      </c>
      <c r="M10" s="128">
        <v>5</v>
      </c>
      <c r="N10" s="129"/>
      <c r="O10" s="130"/>
      <c r="P10" s="138"/>
      <c r="Q10" s="132">
        <v>46</v>
      </c>
      <c r="R10" s="132">
        <v>28</v>
      </c>
      <c r="S10" s="132">
        <f t="shared" si="0"/>
        <v>18</v>
      </c>
    </row>
    <row r="11" spans="1:19" ht="26.25" customHeight="1" thickBot="1">
      <c r="A11" s="16"/>
      <c r="B11" s="136"/>
      <c r="C11" s="65" t="s">
        <v>205</v>
      </c>
      <c r="D11" s="125">
        <v>3</v>
      </c>
      <c r="E11" s="126">
        <v>4</v>
      </c>
      <c r="F11" s="125">
        <v>3</v>
      </c>
      <c r="G11" s="125">
        <v>3</v>
      </c>
      <c r="H11" s="125">
        <v>4</v>
      </c>
      <c r="I11" s="125">
        <v>4</v>
      </c>
      <c r="J11" s="125">
        <v>3</v>
      </c>
      <c r="K11" s="125">
        <v>3</v>
      </c>
      <c r="L11" s="125">
        <v>3</v>
      </c>
      <c r="M11" s="128">
        <v>5</v>
      </c>
      <c r="N11" s="129"/>
      <c r="O11" s="130"/>
      <c r="P11" s="131"/>
      <c r="Q11" s="132">
        <v>40</v>
      </c>
      <c r="R11" s="132"/>
      <c r="S11" s="132">
        <f t="shared" si="0"/>
        <v>40</v>
      </c>
    </row>
    <row r="12" spans="1:19" ht="26.25" customHeight="1" thickBot="1">
      <c r="A12" s="16"/>
      <c r="B12" s="368"/>
      <c r="C12" s="369" t="s">
        <v>187</v>
      </c>
      <c r="D12" s="370">
        <v>4</v>
      </c>
      <c r="E12" s="370">
        <v>4</v>
      </c>
      <c r="F12" s="370">
        <v>4</v>
      </c>
      <c r="G12" s="370">
        <v>4</v>
      </c>
      <c r="H12" s="370">
        <v>4</v>
      </c>
      <c r="I12" s="370">
        <v>4</v>
      </c>
      <c r="J12" s="370">
        <v>4</v>
      </c>
      <c r="K12" s="370">
        <v>4</v>
      </c>
      <c r="L12" s="370">
        <v>4</v>
      </c>
      <c r="M12" s="371">
        <v>5</v>
      </c>
      <c r="N12" s="129"/>
      <c r="O12" s="130"/>
      <c r="P12" s="131"/>
      <c r="Q12" s="132">
        <v>24</v>
      </c>
      <c r="R12" s="132"/>
      <c r="S12" s="132">
        <f t="shared" si="0"/>
        <v>24</v>
      </c>
    </row>
    <row r="13" spans="1:19" ht="26.25" customHeight="1" thickBot="1">
      <c r="A13" s="16"/>
      <c r="B13" s="136"/>
      <c r="C13" s="65" t="s">
        <v>188</v>
      </c>
      <c r="D13" s="125">
        <v>3</v>
      </c>
      <c r="E13" s="125">
        <v>3</v>
      </c>
      <c r="F13" s="125">
        <v>5</v>
      </c>
      <c r="G13" s="127">
        <v>2</v>
      </c>
      <c r="H13" s="125">
        <v>4</v>
      </c>
      <c r="I13" s="125">
        <v>3</v>
      </c>
      <c r="J13" s="125">
        <v>3</v>
      </c>
      <c r="K13" s="125">
        <v>3</v>
      </c>
      <c r="L13" s="126">
        <v>3</v>
      </c>
      <c r="M13" s="134">
        <v>2</v>
      </c>
      <c r="N13" s="129"/>
      <c r="O13" s="130"/>
      <c r="P13" s="131"/>
      <c r="Q13" s="132">
        <v>43</v>
      </c>
      <c r="R13" s="132">
        <v>20</v>
      </c>
      <c r="S13" s="132">
        <f t="shared" si="0"/>
        <v>23</v>
      </c>
    </row>
    <row r="14" spans="1:19" ht="26.25" customHeight="1" thickBot="1">
      <c r="A14" s="16"/>
      <c r="B14" s="136"/>
      <c r="C14" s="65" t="s">
        <v>189</v>
      </c>
      <c r="D14" s="125">
        <v>3</v>
      </c>
      <c r="E14" s="126">
        <v>3</v>
      </c>
      <c r="F14" s="125">
        <v>3</v>
      </c>
      <c r="G14" s="127">
        <v>2</v>
      </c>
      <c r="H14" s="125">
        <v>4</v>
      </c>
      <c r="I14" s="125">
        <v>4</v>
      </c>
      <c r="J14" s="127">
        <v>2</v>
      </c>
      <c r="K14" s="125">
        <v>4</v>
      </c>
      <c r="L14" s="127">
        <v>2</v>
      </c>
      <c r="M14" s="128">
        <v>3</v>
      </c>
      <c r="N14" s="129"/>
      <c r="O14" s="130"/>
      <c r="P14" s="131"/>
      <c r="Q14" s="132">
        <v>117</v>
      </c>
      <c r="R14" s="132"/>
      <c r="S14" s="132">
        <f t="shared" si="0"/>
        <v>117</v>
      </c>
    </row>
    <row r="15" spans="1:19" ht="26.25" customHeight="1" thickBot="1">
      <c r="A15" s="16"/>
      <c r="B15" s="136"/>
      <c r="C15" s="65" t="s">
        <v>190</v>
      </c>
      <c r="D15" s="125">
        <v>3</v>
      </c>
      <c r="E15" s="126">
        <v>3</v>
      </c>
      <c r="F15" s="125">
        <v>3</v>
      </c>
      <c r="G15" s="126">
        <v>2</v>
      </c>
      <c r="H15" s="125">
        <v>4</v>
      </c>
      <c r="I15" s="125">
        <v>3</v>
      </c>
      <c r="J15" s="127">
        <v>2</v>
      </c>
      <c r="K15" s="125">
        <v>3</v>
      </c>
      <c r="L15" s="126">
        <v>3</v>
      </c>
      <c r="M15" s="128">
        <v>3</v>
      </c>
      <c r="N15" s="129"/>
      <c r="O15" s="130"/>
      <c r="P15" s="131"/>
      <c r="Q15" s="132">
        <v>163</v>
      </c>
      <c r="R15" s="132">
        <v>50</v>
      </c>
      <c r="S15" s="132">
        <f t="shared" si="0"/>
        <v>113</v>
      </c>
    </row>
    <row r="16" spans="1:19" ht="26.25" customHeight="1" thickBot="1">
      <c r="A16" s="16"/>
      <c r="B16" s="136"/>
      <c r="C16" s="65" t="s">
        <v>191</v>
      </c>
      <c r="D16" s="125">
        <v>4</v>
      </c>
      <c r="E16" s="125">
        <v>3</v>
      </c>
      <c r="F16" s="127">
        <v>2</v>
      </c>
      <c r="G16" s="125">
        <v>3</v>
      </c>
      <c r="H16" s="125">
        <v>5</v>
      </c>
      <c r="I16" s="125">
        <v>4</v>
      </c>
      <c r="J16" s="125">
        <v>3</v>
      </c>
      <c r="K16" s="125">
        <v>4</v>
      </c>
      <c r="L16" s="127">
        <v>2</v>
      </c>
      <c r="M16" s="128">
        <v>5</v>
      </c>
      <c r="N16" s="129"/>
      <c r="O16" s="130"/>
      <c r="P16" s="131"/>
      <c r="Q16" s="132">
        <v>61</v>
      </c>
      <c r="R16" s="132">
        <v>50</v>
      </c>
      <c r="S16" s="132">
        <f t="shared" si="0"/>
        <v>11</v>
      </c>
    </row>
    <row r="17" spans="1:19" ht="26.25" customHeight="1" thickBot="1">
      <c r="A17" s="16"/>
      <c r="B17" s="136"/>
      <c r="C17" s="65" t="s">
        <v>192</v>
      </c>
      <c r="D17" s="125">
        <v>3</v>
      </c>
      <c r="E17" s="126">
        <v>3</v>
      </c>
      <c r="F17" s="127">
        <v>2</v>
      </c>
      <c r="G17" s="125">
        <v>3</v>
      </c>
      <c r="H17" s="126">
        <v>3</v>
      </c>
      <c r="I17" s="125">
        <v>4</v>
      </c>
      <c r="J17" s="127">
        <v>2</v>
      </c>
      <c r="K17" s="125">
        <v>4</v>
      </c>
      <c r="L17" s="127">
        <v>2</v>
      </c>
      <c r="M17" s="134">
        <v>2</v>
      </c>
      <c r="N17" s="129"/>
      <c r="O17" s="130"/>
      <c r="P17" s="131"/>
      <c r="Q17" s="132">
        <v>89</v>
      </c>
      <c r="R17" s="132">
        <v>30</v>
      </c>
      <c r="S17" s="132">
        <f t="shared" si="0"/>
        <v>59</v>
      </c>
    </row>
    <row r="18" spans="1:19" ht="26.25" customHeight="1" thickBot="1">
      <c r="A18" s="16"/>
      <c r="B18" s="136"/>
      <c r="C18" s="65" t="s">
        <v>193</v>
      </c>
      <c r="D18" s="125">
        <v>3</v>
      </c>
      <c r="E18" s="126">
        <v>3</v>
      </c>
      <c r="F18" s="127">
        <v>2</v>
      </c>
      <c r="G18" s="360">
        <v>2</v>
      </c>
      <c r="H18" s="125">
        <v>3</v>
      </c>
      <c r="I18" s="125">
        <v>3</v>
      </c>
      <c r="J18" s="127">
        <v>2</v>
      </c>
      <c r="K18" s="125">
        <v>3</v>
      </c>
      <c r="L18" s="127">
        <v>2</v>
      </c>
      <c r="M18" s="128">
        <v>3</v>
      </c>
      <c r="N18" s="129"/>
      <c r="O18" s="130"/>
      <c r="P18" s="131"/>
      <c r="Q18" s="132">
        <v>153</v>
      </c>
      <c r="R18" s="132"/>
      <c r="S18" s="132">
        <f t="shared" si="0"/>
        <v>153</v>
      </c>
    </row>
    <row r="19" spans="1:19" ht="26.25" customHeight="1" thickBot="1">
      <c r="A19" s="16"/>
      <c r="B19" s="136"/>
      <c r="C19" s="65" t="s">
        <v>194</v>
      </c>
      <c r="D19" s="125">
        <v>4</v>
      </c>
      <c r="E19" s="126">
        <v>4</v>
      </c>
      <c r="F19" s="125">
        <v>4</v>
      </c>
      <c r="G19" s="139">
        <v>3</v>
      </c>
      <c r="H19" s="126">
        <v>4</v>
      </c>
      <c r="I19" s="125">
        <v>4</v>
      </c>
      <c r="J19" s="125">
        <v>4</v>
      </c>
      <c r="K19" s="125">
        <v>5</v>
      </c>
      <c r="L19" s="125">
        <v>3</v>
      </c>
      <c r="M19" s="128">
        <v>5</v>
      </c>
      <c r="N19" s="129"/>
      <c r="O19" s="130"/>
      <c r="P19" s="131"/>
      <c r="Q19" s="132">
        <v>48</v>
      </c>
      <c r="R19" s="132">
        <v>42</v>
      </c>
      <c r="S19" s="132">
        <f t="shared" si="0"/>
        <v>6</v>
      </c>
    </row>
    <row r="20" spans="1:19" ht="26.25" customHeight="1" thickBot="1">
      <c r="A20" s="16"/>
      <c r="B20" s="136"/>
      <c r="C20" s="65" t="s">
        <v>195</v>
      </c>
      <c r="D20" s="125">
        <v>3</v>
      </c>
      <c r="E20" s="127">
        <v>2</v>
      </c>
      <c r="F20" s="127">
        <v>2</v>
      </c>
      <c r="G20" s="127">
        <v>2</v>
      </c>
      <c r="H20" s="125">
        <v>4</v>
      </c>
      <c r="I20" s="125">
        <v>3</v>
      </c>
      <c r="J20" s="125">
        <v>4</v>
      </c>
      <c r="K20" s="125">
        <v>3</v>
      </c>
      <c r="L20" s="126">
        <v>3</v>
      </c>
      <c r="M20" s="128">
        <v>3</v>
      </c>
      <c r="N20" s="129"/>
      <c r="O20" s="130"/>
      <c r="P20" s="131"/>
      <c r="Q20" s="132">
        <v>131</v>
      </c>
      <c r="R20" s="132"/>
      <c r="S20" s="132">
        <f t="shared" si="0"/>
        <v>131</v>
      </c>
    </row>
    <row r="21" spans="1:19" ht="26.25" customHeight="1" thickBot="1">
      <c r="A21" s="16"/>
      <c r="B21" s="136"/>
      <c r="C21" s="65" t="s">
        <v>196</v>
      </c>
      <c r="D21" s="125">
        <v>4</v>
      </c>
      <c r="E21" s="125">
        <v>3</v>
      </c>
      <c r="F21" s="125">
        <v>3</v>
      </c>
      <c r="G21" s="127">
        <v>2</v>
      </c>
      <c r="H21" s="125">
        <v>4</v>
      </c>
      <c r="I21" s="125">
        <v>3</v>
      </c>
      <c r="J21" s="125">
        <v>3</v>
      </c>
      <c r="K21" s="125">
        <v>4</v>
      </c>
      <c r="L21" s="125">
        <v>3</v>
      </c>
      <c r="M21" s="128">
        <v>5</v>
      </c>
      <c r="N21" s="129"/>
      <c r="O21" s="130"/>
      <c r="P21" s="131"/>
      <c r="Q21" s="132">
        <v>26</v>
      </c>
      <c r="R21" s="132">
        <v>14</v>
      </c>
      <c r="S21" s="132">
        <f t="shared" si="0"/>
        <v>12</v>
      </c>
    </row>
    <row r="22" spans="1:19" ht="26.25" customHeight="1" thickBot="1">
      <c r="A22" s="16"/>
      <c r="B22" s="136"/>
      <c r="C22" s="65" t="s">
        <v>197</v>
      </c>
      <c r="D22" s="125">
        <v>3</v>
      </c>
      <c r="E22" s="127">
        <v>2</v>
      </c>
      <c r="F22" s="125">
        <v>3</v>
      </c>
      <c r="G22" s="127">
        <v>2</v>
      </c>
      <c r="H22" s="126">
        <v>4</v>
      </c>
      <c r="I22" s="125">
        <v>4</v>
      </c>
      <c r="J22" s="127">
        <v>2</v>
      </c>
      <c r="K22" s="127">
        <v>2</v>
      </c>
      <c r="L22" s="127">
        <v>2</v>
      </c>
      <c r="M22" s="134">
        <v>2</v>
      </c>
      <c r="N22" s="129"/>
      <c r="O22" s="130"/>
      <c r="P22" s="131"/>
      <c r="Q22" s="132">
        <v>178</v>
      </c>
      <c r="R22" s="132">
        <v>110</v>
      </c>
      <c r="S22" s="132">
        <f t="shared" si="0"/>
        <v>68</v>
      </c>
    </row>
    <row r="23" spans="1:19" ht="26.25" customHeight="1" thickBot="1">
      <c r="A23" s="140"/>
      <c r="B23" s="136"/>
      <c r="C23" s="65" t="s">
        <v>198</v>
      </c>
      <c r="D23" s="125">
        <v>4</v>
      </c>
      <c r="E23" s="125">
        <v>3</v>
      </c>
      <c r="F23" s="125">
        <v>3</v>
      </c>
      <c r="G23" s="125">
        <v>4</v>
      </c>
      <c r="H23" s="125">
        <v>4</v>
      </c>
      <c r="I23" s="125">
        <v>4</v>
      </c>
      <c r="J23" s="125">
        <v>4</v>
      </c>
      <c r="K23" s="125">
        <v>4</v>
      </c>
      <c r="L23" s="125">
        <v>4</v>
      </c>
      <c r="M23" s="128">
        <v>5</v>
      </c>
      <c r="N23" s="129"/>
      <c r="O23" s="130"/>
      <c r="P23" s="131"/>
      <c r="Q23" s="132">
        <v>52</v>
      </c>
      <c r="R23" s="132"/>
      <c r="S23" s="132">
        <f t="shared" si="0"/>
        <v>52</v>
      </c>
    </row>
    <row r="24" spans="1:19" ht="26.25" customHeight="1" thickBot="1">
      <c r="A24" s="140"/>
      <c r="B24" s="136"/>
      <c r="C24" s="65" t="s">
        <v>199</v>
      </c>
      <c r="D24" s="125">
        <v>4</v>
      </c>
      <c r="E24" s="125">
        <v>4</v>
      </c>
      <c r="F24" s="400">
        <v>3</v>
      </c>
      <c r="G24" s="125">
        <v>4</v>
      </c>
      <c r="H24" s="126">
        <v>4</v>
      </c>
      <c r="I24" s="125">
        <v>4</v>
      </c>
      <c r="J24" s="125">
        <v>4</v>
      </c>
      <c r="K24" s="125">
        <v>5</v>
      </c>
      <c r="L24" s="125">
        <v>4</v>
      </c>
      <c r="M24" s="128">
        <v>5</v>
      </c>
      <c r="N24" s="129"/>
      <c r="O24" s="130"/>
      <c r="P24" s="131"/>
      <c r="Q24" s="132">
        <v>52</v>
      </c>
      <c r="R24" s="132">
        <v>6</v>
      </c>
      <c r="S24" s="132">
        <f t="shared" si="0"/>
        <v>46</v>
      </c>
    </row>
    <row r="25" spans="1:19" ht="26.25" customHeight="1" thickBot="1">
      <c r="A25" s="140"/>
      <c r="B25" s="136"/>
      <c r="C25" s="65" t="s">
        <v>200</v>
      </c>
      <c r="D25" s="125">
        <v>3</v>
      </c>
      <c r="E25" s="126">
        <v>3</v>
      </c>
      <c r="F25" s="125">
        <v>3</v>
      </c>
      <c r="G25" s="127">
        <v>2</v>
      </c>
      <c r="H25" s="126">
        <v>3</v>
      </c>
      <c r="I25" s="125">
        <v>3</v>
      </c>
      <c r="J25" s="125">
        <v>3</v>
      </c>
      <c r="K25" s="125">
        <v>3</v>
      </c>
      <c r="L25" s="126">
        <v>3</v>
      </c>
      <c r="M25" s="128">
        <v>4</v>
      </c>
      <c r="N25" s="129"/>
      <c r="O25" s="130"/>
      <c r="P25" s="138"/>
      <c r="Q25" s="132">
        <v>58</v>
      </c>
      <c r="R25" s="132">
        <v>58</v>
      </c>
      <c r="S25" s="132">
        <f t="shared" si="0"/>
        <v>0</v>
      </c>
    </row>
    <row r="26" spans="1:19" ht="26.25" customHeight="1" thickBot="1">
      <c r="A26" s="140"/>
      <c r="B26" s="136"/>
      <c r="C26" s="65" t="s">
        <v>201</v>
      </c>
      <c r="D26" s="125">
        <v>3</v>
      </c>
      <c r="E26" s="125">
        <v>3</v>
      </c>
      <c r="F26" s="125">
        <v>4</v>
      </c>
      <c r="G26" s="125">
        <v>3</v>
      </c>
      <c r="H26" s="125">
        <v>4</v>
      </c>
      <c r="I26" s="125">
        <v>4</v>
      </c>
      <c r="J26" s="125">
        <v>4</v>
      </c>
      <c r="K26" s="125">
        <v>5</v>
      </c>
      <c r="L26" s="127">
        <v>2</v>
      </c>
      <c r="M26" s="128">
        <v>4</v>
      </c>
      <c r="N26" s="129"/>
      <c r="O26" s="130"/>
      <c r="P26" s="138"/>
      <c r="Q26" s="132">
        <v>124</v>
      </c>
      <c r="R26" s="132"/>
      <c r="S26" s="132">
        <f t="shared" si="0"/>
        <v>124</v>
      </c>
    </row>
    <row r="27" spans="1:19" ht="26.25" customHeight="1" thickBot="1">
      <c r="A27" s="140"/>
      <c r="B27" s="136"/>
      <c r="C27" s="65" t="s">
        <v>202</v>
      </c>
      <c r="D27" s="125">
        <v>4</v>
      </c>
      <c r="E27" s="125">
        <v>4</v>
      </c>
      <c r="F27" s="125">
        <v>3</v>
      </c>
      <c r="G27" s="125">
        <v>5</v>
      </c>
      <c r="H27" s="125">
        <v>4</v>
      </c>
      <c r="I27" s="125">
        <v>4</v>
      </c>
      <c r="J27" s="125">
        <v>4</v>
      </c>
      <c r="K27" s="125">
        <v>4</v>
      </c>
      <c r="L27" s="125">
        <v>4</v>
      </c>
      <c r="M27" s="128">
        <v>5</v>
      </c>
      <c r="N27" s="129"/>
      <c r="O27" s="130"/>
      <c r="P27" s="138"/>
      <c r="Q27" s="132">
        <v>2</v>
      </c>
      <c r="R27" s="132"/>
      <c r="S27" s="132">
        <f t="shared" si="0"/>
        <v>2</v>
      </c>
    </row>
    <row r="28" spans="1:19" ht="26.25" customHeight="1" thickBot="1">
      <c r="A28" s="140"/>
      <c r="B28" s="133"/>
      <c r="C28" s="65" t="s">
        <v>203</v>
      </c>
      <c r="D28" s="125">
        <v>3</v>
      </c>
      <c r="E28" s="125">
        <v>4</v>
      </c>
      <c r="F28" s="125">
        <v>3</v>
      </c>
      <c r="G28" s="125">
        <v>4</v>
      </c>
      <c r="H28" s="125">
        <v>5</v>
      </c>
      <c r="I28" s="125">
        <v>4</v>
      </c>
      <c r="J28" s="125">
        <v>3</v>
      </c>
      <c r="K28" s="125">
        <v>4</v>
      </c>
      <c r="L28" s="126">
        <v>5</v>
      </c>
      <c r="M28" s="128">
        <v>5</v>
      </c>
      <c r="N28" s="129"/>
      <c r="O28" s="130"/>
      <c r="P28" s="138"/>
      <c r="Q28" s="132">
        <v>44</v>
      </c>
      <c r="R28" s="132">
        <v>18</v>
      </c>
      <c r="S28" s="132">
        <f t="shared" si="0"/>
        <v>26</v>
      </c>
    </row>
    <row r="29" spans="1:19" ht="26.25" customHeight="1" thickBot="1">
      <c r="A29" s="141"/>
      <c r="B29" s="136"/>
      <c r="C29" s="142" t="s">
        <v>204</v>
      </c>
      <c r="D29" s="125">
        <v>3</v>
      </c>
      <c r="E29" s="126">
        <v>3</v>
      </c>
      <c r="F29" s="125">
        <v>3</v>
      </c>
      <c r="G29" s="125">
        <v>3</v>
      </c>
      <c r="H29" s="125">
        <v>5</v>
      </c>
      <c r="I29" s="125">
        <v>4</v>
      </c>
      <c r="J29" s="125">
        <v>3</v>
      </c>
      <c r="K29" s="125">
        <v>3</v>
      </c>
      <c r="L29" s="125">
        <v>3</v>
      </c>
      <c r="M29" s="128">
        <v>5</v>
      </c>
      <c r="N29" s="129"/>
      <c r="O29" s="130"/>
      <c r="P29" s="138"/>
      <c r="Q29" s="132">
        <v>126</v>
      </c>
      <c r="R29" s="132"/>
      <c r="S29" s="132">
        <f t="shared" si="0"/>
        <v>126</v>
      </c>
    </row>
    <row r="30" spans="1:19" ht="21" thickBot="1">
      <c r="A30" s="140"/>
      <c r="B30" s="143"/>
      <c r="C30" s="144"/>
      <c r="D30" s="145"/>
      <c r="E30" s="125"/>
      <c r="F30" s="125"/>
      <c r="G30" s="145"/>
      <c r="H30" s="145"/>
      <c r="I30" s="145"/>
      <c r="J30" s="145"/>
      <c r="K30" s="145"/>
      <c r="L30" s="125"/>
      <c r="M30" s="146"/>
      <c r="N30" s="129"/>
      <c r="O30" s="130"/>
      <c r="P30" s="138"/>
      <c r="Q30" s="147"/>
      <c r="R30" s="147"/>
      <c r="S30" s="132"/>
    </row>
    <row r="31" spans="1:19" ht="13.5" thickBot="1">
      <c r="A31" s="148"/>
      <c r="B31" s="149"/>
      <c r="C31" s="150"/>
      <c r="D31" s="151"/>
      <c r="E31" s="151"/>
      <c r="F31" s="151"/>
      <c r="G31" s="151"/>
      <c r="H31" s="152"/>
      <c r="I31" s="152"/>
      <c r="J31" s="152"/>
      <c r="K31" s="153"/>
      <c r="L31" s="154"/>
      <c r="M31" s="151"/>
      <c r="N31" s="155"/>
      <c r="O31" s="156"/>
      <c r="P31" s="157"/>
      <c r="Q31" s="158"/>
      <c r="R31" s="155"/>
      <c r="S31" s="159">
        <f>Q31-R31</f>
        <v>0</v>
      </c>
    </row>
    <row r="32" spans="1:19" ht="13.5" thickBot="1">
      <c r="A32" s="160"/>
      <c r="B32" s="161" t="s">
        <v>60</v>
      </c>
      <c r="C32" s="161"/>
      <c r="D32" s="162"/>
      <c r="E32" s="162"/>
      <c r="F32" s="163"/>
      <c r="G32" s="162"/>
      <c r="H32" s="162"/>
      <c r="I32" s="162"/>
      <c r="J32" s="163"/>
      <c r="K32" s="164"/>
      <c r="L32" s="162"/>
      <c r="M32" s="162"/>
      <c r="N32" s="162"/>
      <c r="O32" s="162"/>
      <c r="P32" s="165"/>
      <c r="Q32" s="166">
        <f>SUM(Q5:Q31)</f>
        <v>2127</v>
      </c>
      <c r="R32" s="166">
        <f>SUM(R5:R25)</f>
        <v>556</v>
      </c>
      <c r="S32" s="166">
        <f>(Q32-R32)</f>
        <v>1571</v>
      </c>
    </row>
    <row r="33" spans="1:19" ht="12.75">
      <c r="A33" s="40"/>
      <c r="B33" s="167"/>
      <c r="C33" s="167"/>
      <c r="D33" s="168"/>
      <c r="E33" s="168"/>
      <c r="F33" s="168"/>
      <c r="G33" s="168"/>
      <c r="H33" s="168"/>
      <c r="I33" s="168"/>
      <c r="J33" s="168"/>
      <c r="K33" s="444"/>
      <c r="L33" s="444"/>
      <c r="M33" s="444"/>
      <c r="N33" s="444"/>
      <c r="O33" s="444"/>
      <c r="P33" s="444"/>
      <c r="Q33" s="444"/>
      <c r="R33" s="168"/>
      <c r="S33" s="169">
        <v>520</v>
      </c>
    </row>
    <row r="34" spans="1:23" ht="12.75">
      <c r="A34" s="441"/>
      <c r="B34" s="411"/>
      <c r="C34" s="442"/>
      <c r="D34" s="442"/>
      <c r="E34" s="442"/>
      <c r="F34" s="7"/>
      <c r="G34" s="357"/>
      <c r="H34" s="7"/>
      <c r="I34" s="7"/>
      <c r="J34" s="7"/>
      <c r="K34" s="7"/>
      <c r="L34" s="7"/>
      <c r="M34" s="7"/>
      <c r="N34" s="7"/>
      <c r="O34" s="7"/>
      <c r="P34" s="411"/>
      <c r="Q34" s="411"/>
      <c r="R34" s="411"/>
      <c r="S34" s="411"/>
      <c r="T34" s="7"/>
      <c r="U34" s="7"/>
      <c r="V34" s="7"/>
      <c r="W34" s="7"/>
    </row>
    <row r="35" spans="1:23" ht="12.75">
      <c r="A35" s="5"/>
      <c r="B35" s="6"/>
      <c r="C35" s="358"/>
      <c r="D35" s="358"/>
      <c r="E35" s="358"/>
      <c r="F35" s="7"/>
      <c r="G35" s="357"/>
      <c r="H35" s="7"/>
      <c r="I35" s="7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3" ht="12.75">
      <c r="A36" s="441"/>
      <c r="B36" s="411"/>
      <c r="C36" s="411"/>
      <c r="D36" s="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11"/>
      <c r="P36" s="411"/>
      <c r="Q36" s="411"/>
      <c r="R36" s="411"/>
      <c r="S36" s="411"/>
      <c r="T36" s="7"/>
      <c r="U36" s="7"/>
      <c r="V36" s="7"/>
      <c r="W36" s="7"/>
    </row>
    <row r="37" spans="1:23" ht="12.75">
      <c r="A37" s="5"/>
      <c r="B37" s="6"/>
      <c r="C37" s="6"/>
      <c r="D37" s="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ht="12.75">
      <c r="A38" s="441"/>
      <c r="B38" s="411"/>
      <c r="C38" s="411"/>
      <c r="D38" s="7"/>
      <c r="E38" s="7"/>
      <c r="F38" s="7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2"/>
    </row>
    <row r="39" spans="1:23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2"/>
      <c r="B40" s="2"/>
      <c r="C40" s="2"/>
      <c r="D40" s="2"/>
      <c r="E40" s="432"/>
      <c r="F40" s="432"/>
      <c r="G40" s="432"/>
      <c r="H40" s="432"/>
      <c r="I40" s="432"/>
      <c r="J40" s="432"/>
      <c r="K40" s="432"/>
      <c r="L40" s="432"/>
      <c r="M40" s="432"/>
      <c r="N40" s="2"/>
      <c r="O40" s="411"/>
      <c r="P40" s="411"/>
      <c r="Q40" s="411"/>
      <c r="R40" s="411"/>
      <c r="S40" s="7"/>
      <c r="T40" s="7"/>
      <c r="U40" s="7"/>
      <c r="V40" s="7"/>
      <c r="W40" s="7"/>
    </row>
    <row r="41" spans="1:2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</sheetData>
  <sheetProtection/>
  <mergeCells count="17">
    <mergeCell ref="E40:M40"/>
    <mergeCell ref="O40:R40"/>
    <mergeCell ref="A1:S1"/>
    <mergeCell ref="K33:Q33"/>
    <mergeCell ref="E36:N36"/>
    <mergeCell ref="D2:M2"/>
    <mergeCell ref="D3:M3"/>
    <mergeCell ref="Q2:S3"/>
    <mergeCell ref="N2:P3"/>
    <mergeCell ref="A2:C2"/>
    <mergeCell ref="B3:C3"/>
    <mergeCell ref="A34:B34"/>
    <mergeCell ref="C34:E34"/>
    <mergeCell ref="A36:C36"/>
    <mergeCell ref="A38:C38"/>
    <mergeCell ref="P34:S34"/>
    <mergeCell ref="O36:S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34">
      <selection activeCell="A45" sqref="A45:R55"/>
    </sheetView>
  </sheetViews>
  <sheetFormatPr defaultColWidth="9.00390625" defaultRowHeight="12.75"/>
  <cols>
    <col min="1" max="1" width="6.25390625" style="0" customWidth="1"/>
    <col min="2" max="2" width="21.375" style="0" customWidth="1"/>
    <col min="3" max="3" width="15.875" style="0" customWidth="1"/>
    <col min="4" max="9" width="7.625" style="0" customWidth="1"/>
    <col min="10" max="13" width="7.25390625" style="0" customWidth="1"/>
  </cols>
  <sheetData>
    <row r="1" spans="1:18" ht="33.75" customHeight="1">
      <c r="A1" s="447" t="s">
        <v>353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9"/>
    </row>
    <row r="2" spans="1:18" ht="18.75">
      <c r="A2" s="453"/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5"/>
    </row>
    <row r="3" spans="1:18" ht="37.5" customHeight="1">
      <c r="A3" s="245"/>
      <c r="B3" s="246"/>
      <c r="C3" s="294"/>
      <c r="D3" s="452" t="s">
        <v>7</v>
      </c>
      <c r="E3" s="452"/>
      <c r="F3" s="452"/>
      <c r="G3" s="452"/>
      <c r="H3" s="452"/>
      <c r="I3" s="452"/>
      <c r="J3" s="448" t="s">
        <v>8</v>
      </c>
      <c r="K3" s="450"/>
      <c r="L3" s="450"/>
      <c r="M3" s="450"/>
      <c r="N3" s="454"/>
      <c r="O3" s="454"/>
      <c r="P3" s="454"/>
      <c r="Q3" s="454"/>
      <c r="R3" s="455"/>
    </row>
    <row r="4" spans="1:18" ht="156" customHeight="1" thickBot="1">
      <c r="A4" s="247" t="s">
        <v>0</v>
      </c>
      <c r="B4" s="248" t="s">
        <v>1</v>
      </c>
      <c r="C4" s="248" t="s">
        <v>172</v>
      </c>
      <c r="D4" s="17" t="s">
        <v>10</v>
      </c>
      <c r="E4" s="17" t="s">
        <v>69</v>
      </c>
      <c r="F4" s="17" t="s">
        <v>318</v>
      </c>
      <c r="G4" s="292"/>
      <c r="H4" s="292"/>
      <c r="I4" s="292"/>
      <c r="J4" s="249" t="s">
        <v>173</v>
      </c>
      <c r="K4" s="18" t="s">
        <v>319</v>
      </c>
      <c r="L4" s="18" t="s">
        <v>22</v>
      </c>
      <c r="M4" s="18" t="s">
        <v>320</v>
      </c>
      <c r="N4" s="250" t="s">
        <v>178</v>
      </c>
      <c r="O4" s="250" t="s">
        <v>179</v>
      </c>
      <c r="P4" s="250" t="s">
        <v>4</v>
      </c>
      <c r="Q4" s="250" t="s">
        <v>180</v>
      </c>
      <c r="R4" s="250" t="s">
        <v>2</v>
      </c>
    </row>
    <row r="5" spans="1:18" ht="24" customHeight="1" thickBot="1">
      <c r="A5" s="8"/>
      <c r="B5" s="303"/>
      <c r="C5" s="66" t="s">
        <v>321</v>
      </c>
      <c r="D5" s="251">
        <v>3</v>
      </c>
      <c r="E5" s="132">
        <v>2</v>
      </c>
      <c r="F5" s="132">
        <v>2</v>
      </c>
      <c r="G5" s="132"/>
      <c r="H5" s="132"/>
      <c r="I5" s="132"/>
      <c r="J5" s="132">
        <v>3</v>
      </c>
      <c r="K5" s="132">
        <v>2</v>
      </c>
      <c r="L5" s="217">
        <v>2</v>
      </c>
      <c r="M5" s="252">
        <v>3</v>
      </c>
      <c r="N5" s="253"/>
      <c r="O5" s="254"/>
      <c r="P5" s="255">
        <f>42+30+88+74</f>
        <v>234</v>
      </c>
      <c r="Q5" s="255">
        <v>0</v>
      </c>
      <c r="R5" s="255">
        <f>P5-Q5</f>
        <v>234</v>
      </c>
    </row>
    <row r="6" spans="1:18" ht="24" customHeight="1" thickBot="1">
      <c r="A6" s="8"/>
      <c r="B6" s="296"/>
      <c r="C6" s="66" t="s">
        <v>322</v>
      </c>
      <c r="D6" s="132">
        <v>2</v>
      </c>
      <c r="E6" s="132">
        <v>2</v>
      </c>
      <c r="F6" s="132">
        <v>2</v>
      </c>
      <c r="G6" s="132"/>
      <c r="H6" s="132"/>
      <c r="I6" s="132"/>
      <c r="J6" s="132">
        <v>3</v>
      </c>
      <c r="K6" s="132">
        <v>2</v>
      </c>
      <c r="L6" s="217">
        <v>2</v>
      </c>
      <c r="M6" s="256">
        <v>2</v>
      </c>
      <c r="N6" s="253"/>
      <c r="O6" s="254"/>
      <c r="P6" s="255">
        <f>64+58+34+56</f>
        <v>212</v>
      </c>
      <c r="Q6" s="255">
        <v>14</v>
      </c>
      <c r="R6" s="255">
        <f aca="true" t="shared" si="0" ref="R6:R40">P6-Q6</f>
        <v>198</v>
      </c>
    </row>
    <row r="7" spans="1:18" ht="24" customHeight="1" thickBot="1">
      <c r="A7" s="8"/>
      <c r="B7" s="296"/>
      <c r="C7" s="66" t="s">
        <v>323</v>
      </c>
      <c r="D7" s="132">
        <v>3</v>
      </c>
      <c r="E7" s="132">
        <v>5</v>
      </c>
      <c r="F7" s="132">
        <v>5</v>
      </c>
      <c r="G7" s="132"/>
      <c r="H7" s="132"/>
      <c r="I7" s="132"/>
      <c r="J7" s="132">
        <v>3</v>
      </c>
      <c r="K7" s="132">
        <v>5</v>
      </c>
      <c r="L7" s="217">
        <v>3</v>
      </c>
      <c r="M7" s="252">
        <v>3</v>
      </c>
      <c r="N7" s="253"/>
      <c r="O7" s="254"/>
      <c r="P7" s="255">
        <f>6+32+14+38</f>
        <v>90</v>
      </c>
      <c r="Q7" s="255">
        <v>0</v>
      </c>
      <c r="R7" s="255">
        <f t="shared" si="0"/>
        <v>90</v>
      </c>
    </row>
    <row r="8" spans="1:18" ht="24" customHeight="1" thickBot="1">
      <c r="A8" s="8"/>
      <c r="B8" s="296"/>
      <c r="C8" s="66" t="s">
        <v>324</v>
      </c>
      <c r="D8" s="132">
        <v>2</v>
      </c>
      <c r="E8" s="132">
        <v>4</v>
      </c>
      <c r="F8" s="132">
        <v>4</v>
      </c>
      <c r="G8" s="132"/>
      <c r="H8" s="132"/>
      <c r="I8" s="132"/>
      <c r="J8" s="132">
        <v>3</v>
      </c>
      <c r="K8" s="132">
        <v>5</v>
      </c>
      <c r="L8" s="217">
        <v>3</v>
      </c>
      <c r="M8" s="256">
        <v>5</v>
      </c>
      <c r="N8" s="253"/>
      <c r="O8" s="254"/>
      <c r="P8" s="255">
        <f>2+16+8+42</f>
        <v>68</v>
      </c>
      <c r="Q8" s="255">
        <v>8</v>
      </c>
      <c r="R8" s="255">
        <f t="shared" si="0"/>
        <v>60</v>
      </c>
    </row>
    <row r="9" spans="1:18" ht="24" customHeight="1" thickBot="1">
      <c r="A9" s="8"/>
      <c r="B9" s="377"/>
      <c r="C9" s="373" t="s">
        <v>325</v>
      </c>
      <c r="D9" s="374">
        <v>4</v>
      </c>
      <c r="E9" s="374">
        <v>4</v>
      </c>
      <c r="F9" s="374">
        <v>5</v>
      </c>
      <c r="G9" s="374"/>
      <c r="H9" s="374"/>
      <c r="I9" s="374"/>
      <c r="J9" s="374">
        <v>5</v>
      </c>
      <c r="K9" s="374">
        <v>5</v>
      </c>
      <c r="L9" s="375">
        <v>4</v>
      </c>
      <c r="M9" s="378">
        <v>5</v>
      </c>
      <c r="N9" s="253"/>
      <c r="O9" s="254"/>
      <c r="P9" s="255">
        <f>4+8+10</f>
        <v>22</v>
      </c>
      <c r="Q9" s="255">
        <v>8</v>
      </c>
      <c r="R9" s="255">
        <f t="shared" si="0"/>
        <v>14</v>
      </c>
    </row>
    <row r="10" spans="1:18" ht="24" customHeight="1">
      <c r="A10" s="8"/>
      <c r="B10" s="304"/>
      <c r="C10" s="66" t="s">
        <v>326</v>
      </c>
      <c r="D10" s="132">
        <v>5</v>
      </c>
      <c r="E10" s="132">
        <v>5</v>
      </c>
      <c r="F10" s="132">
        <v>5</v>
      </c>
      <c r="G10" s="132"/>
      <c r="H10" s="132"/>
      <c r="I10" s="132"/>
      <c r="J10" s="132">
        <v>5</v>
      </c>
      <c r="K10" s="132">
        <v>5</v>
      </c>
      <c r="L10" s="217">
        <v>2</v>
      </c>
      <c r="M10" s="252">
        <v>5</v>
      </c>
      <c r="N10" s="253"/>
      <c r="O10" s="257"/>
      <c r="P10" s="255">
        <f>0+0+0+6</f>
        <v>6</v>
      </c>
      <c r="Q10" s="255">
        <v>6</v>
      </c>
      <c r="R10" s="255">
        <f t="shared" si="0"/>
        <v>0</v>
      </c>
    </row>
    <row r="11" spans="1:18" ht="24" customHeight="1" thickBot="1">
      <c r="A11" s="8"/>
      <c r="B11" s="304"/>
      <c r="C11" s="66" t="s">
        <v>354</v>
      </c>
      <c r="D11" s="132">
        <v>3</v>
      </c>
      <c r="E11" s="258">
        <v>2</v>
      </c>
      <c r="F11" s="132">
        <v>2</v>
      </c>
      <c r="G11" s="132"/>
      <c r="H11" s="132"/>
      <c r="I11" s="132"/>
      <c r="J11" s="132">
        <v>4</v>
      </c>
      <c r="K11" s="132">
        <v>4</v>
      </c>
      <c r="L11" s="217">
        <v>2</v>
      </c>
      <c r="M11" s="252">
        <v>4</v>
      </c>
      <c r="N11" s="253"/>
      <c r="O11" s="254"/>
      <c r="P11" s="255">
        <f>32+38+0+0</f>
        <v>70</v>
      </c>
      <c r="Q11" s="255">
        <v>12</v>
      </c>
      <c r="R11" s="255">
        <f t="shared" si="0"/>
        <v>58</v>
      </c>
    </row>
    <row r="12" spans="1:18" ht="24" customHeight="1" thickBot="1">
      <c r="A12" s="8"/>
      <c r="B12" s="297"/>
      <c r="C12" s="66" t="s">
        <v>327</v>
      </c>
      <c r="D12" s="132">
        <v>4</v>
      </c>
      <c r="E12" s="132">
        <v>4</v>
      </c>
      <c r="F12" s="132">
        <v>2</v>
      </c>
      <c r="G12" s="132"/>
      <c r="H12" s="132"/>
      <c r="I12" s="132"/>
      <c r="J12" s="132">
        <v>4</v>
      </c>
      <c r="K12" s="132">
        <v>2</v>
      </c>
      <c r="L12" s="217">
        <v>5</v>
      </c>
      <c r="M12" s="252">
        <v>2</v>
      </c>
      <c r="N12" s="253"/>
      <c r="O12" s="254"/>
      <c r="P12" s="255">
        <f>8+44+20+68</f>
        <v>140</v>
      </c>
      <c r="Q12" s="255">
        <f>6+36</f>
        <v>42</v>
      </c>
      <c r="R12" s="255">
        <f t="shared" si="0"/>
        <v>98</v>
      </c>
    </row>
    <row r="13" spans="1:18" ht="24" customHeight="1" thickBot="1">
      <c r="A13" s="8"/>
      <c r="B13" s="295"/>
      <c r="C13" s="66" t="s">
        <v>328</v>
      </c>
      <c r="D13" s="132">
        <v>2</v>
      </c>
      <c r="E13" s="132">
        <v>2</v>
      </c>
      <c r="F13" s="132">
        <v>2</v>
      </c>
      <c r="G13" s="132"/>
      <c r="H13" s="132"/>
      <c r="I13" s="132"/>
      <c r="J13" s="132">
        <v>4</v>
      </c>
      <c r="K13" s="132">
        <v>3</v>
      </c>
      <c r="L13" s="217">
        <v>2</v>
      </c>
      <c r="M13" s="252">
        <v>3</v>
      </c>
      <c r="N13" s="253"/>
      <c r="O13" s="254"/>
      <c r="P13" s="255">
        <f>24+42+40+48</f>
        <v>154</v>
      </c>
      <c r="Q13" s="255">
        <v>0</v>
      </c>
      <c r="R13" s="255">
        <f t="shared" si="0"/>
        <v>154</v>
      </c>
    </row>
    <row r="14" spans="1:18" ht="24" customHeight="1" thickBot="1">
      <c r="A14" s="8"/>
      <c r="B14" s="298"/>
      <c r="C14" s="66" t="s">
        <v>329</v>
      </c>
      <c r="D14" s="132">
        <v>4</v>
      </c>
      <c r="E14" s="132">
        <v>4</v>
      </c>
      <c r="F14" s="132">
        <v>5</v>
      </c>
      <c r="G14" s="132"/>
      <c r="H14" s="132"/>
      <c r="I14" s="132"/>
      <c r="J14" s="132">
        <v>5</v>
      </c>
      <c r="K14" s="132">
        <v>5</v>
      </c>
      <c r="L14" s="217">
        <v>2</v>
      </c>
      <c r="M14" s="252">
        <v>5</v>
      </c>
      <c r="N14" s="253"/>
      <c r="O14" s="254"/>
      <c r="P14" s="255">
        <f>4+8+32+4</f>
        <v>48</v>
      </c>
      <c r="Q14" s="255">
        <v>4</v>
      </c>
      <c r="R14" s="255">
        <f t="shared" si="0"/>
        <v>44</v>
      </c>
    </row>
    <row r="15" spans="1:18" ht="24" customHeight="1" thickBot="1">
      <c r="A15" s="8"/>
      <c r="B15" s="377"/>
      <c r="C15" s="373" t="s">
        <v>330</v>
      </c>
      <c r="D15" s="374">
        <v>5</v>
      </c>
      <c r="E15" s="374">
        <v>4</v>
      </c>
      <c r="F15" s="374">
        <v>5</v>
      </c>
      <c r="G15" s="374"/>
      <c r="H15" s="374"/>
      <c r="I15" s="374"/>
      <c r="J15" s="374">
        <v>5</v>
      </c>
      <c r="K15" s="374">
        <v>5</v>
      </c>
      <c r="L15" s="375">
        <v>5</v>
      </c>
      <c r="M15" s="376">
        <v>5</v>
      </c>
      <c r="N15" s="253"/>
      <c r="O15" s="254"/>
      <c r="P15" s="255">
        <f>0+0+2+0</f>
        <v>2</v>
      </c>
      <c r="Q15" s="255">
        <v>2</v>
      </c>
      <c r="R15" s="255">
        <f t="shared" si="0"/>
        <v>0</v>
      </c>
    </row>
    <row r="16" spans="1:18" ht="24" customHeight="1" thickBot="1">
      <c r="A16" s="8"/>
      <c r="B16" s="296"/>
      <c r="C16" s="66" t="s">
        <v>331</v>
      </c>
      <c r="D16" s="132">
        <v>3</v>
      </c>
      <c r="E16" s="132">
        <v>4</v>
      </c>
      <c r="F16" s="132">
        <v>5</v>
      </c>
      <c r="G16" s="132"/>
      <c r="H16" s="132"/>
      <c r="I16" s="132"/>
      <c r="J16" s="132">
        <v>4</v>
      </c>
      <c r="K16" s="132">
        <v>5</v>
      </c>
      <c r="L16" s="217">
        <v>4</v>
      </c>
      <c r="M16" s="252">
        <v>3</v>
      </c>
      <c r="N16" s="253"/>
      <c r="O16" s="254"/>
      <c r="P16" s="255">
        <f>10+4+26+32</f>
        <v>72</v>
      </c>
      <c r="Q16" s="255">
        <v>0</v>
      </c>
      <c r="R16" s="255">
        <f t="shared" si="0"/>
        <v>72</v>
      </c>
    </row>
    <row r="17" spans="1:18" ht="24" customHeight="1" thickBot="1">
      <c r="A17" s="8"/>
      <c r="B17" s="296"/>
      <c r="C17" s="66" t="s">
        <v>332</v>
      </c>
      <c r="D17" s="132">
        <v>4</v>
      </c>
      <c r="E17" s="132">
        <v>4</v>
      </c>
      <c r="F17" s="132">
        <v>5</v>
      </c>
      <c r="G17" s="132"/>
      <c r="H17" s="132"/>
      <c r="I17" s="132"/>
      <c r="J17" s="132">
        <v>5</v>
      </c>
      <c r="K17" s="132">
        <v>5</v>
      </c>
      <c r="L17" s="217">
        <v>4</v>
      </c>
      <c r="M17" s="402">
        <v>3</v>
      </c>
      <c r="N17" s="253"/>
      <c r="O17" s="254"/>
      <c r="P17" s="255">
        <f>46+10+2+20</f>
        <v>78</v>
      </c>
      <c r="Q17" s="255">
        <f>46+8</f>
        <v>54</v>
      </c>
      <c r="R17" s="255">
        <f t="shared" si="0"/>
        <v>24</v>
      </c>
    </row>
    <row r="18" spans="1:18" ht="24" customHeight="1" thickBot="1">
      <c r="A18" s="8"/>
      <c r="B18" s="377"/>
      <c r="C18" s="373" t="s">
        <v>333</v>
      </c>
      <c r="D18" s="374">
        <v>5</v>
      </c>
      <c r="E18" s="374">
        <v>5</v>
      </c>
      <c r="F18" s="374">
        <v>5</v>
      </c>
      <c r="G18" s="374"/>
      <c r="H18" s="374"/>
      <c r="I18" s="374"/>
      <c r="J18" s="374">
        <v>5</v>
      </c>
      <c r="K18" s="374">
        <v>5</v>
      </c>
      <c r="L18" s="375">
        <v>5</v>
      </c>
      <c r="M18" s="376">
        <v>4</v>
      </c>
      <c r="N18" s="375"/>
      <c r="O18" s="254"/>
      <c r="P18" s="255">
        <f>0+24+14+12</f>
        <v>50</v>
      </c>
      <c r="Q18" s="255">
        <v>2</v>
      </c>
      <c r="R18" s="255">
        <f t="shared" si="0"/>
        <v>48</v>
      </c>
    </row>
    <row r="19" spans="1:18" ht="24" customHeight="1" thickBot="1">
      <c r="A19" s="8"/>
      <c r="B19" s="372"/>
      <c r="C19" s="373" t="s">
        <v>334</v>
      </c>
      <c r="D19" s="374">
        <v>4</v>
      </c>
      <c r="E19" s="374">
        <v>5</v>
      </c>
      <c r="F19" s="374">
        <v>5</v>
      </c>
      <c r="G19" s="374"/>
      <c r="H19" s="374"/>
      <c r="I19" s="374"/>
      <c r="J19" s="374">
        <v>5</v>
      </c>
      <c r="K19" s="374">
        <v>5</v>
      </c>
      <c r="L19" s="375">
        <v>4</v>
      </c>
      <c r="M19" s="376">
        <v>4</v>
      </c>
      <c r="N19" s="375"/>
      <c r="O19" s="254"/>
      <c r="P19" s="255">
        <f>4+12+12</f>
        <v>28</v>
      </c>
      <c r="Q19" s="255">
        <v>10</v>
      </c>
      <c r="R19" s="255">
        <f t="shared" si="0"/>
        <v>18</v>
      </c>
    </row>
    <row r="20" spans="1:18" ht="24" customHeight="1" thickBot="1">
      <c r="A20" s="8"/>
      <c r="B20" s="296"/>
      <c r="C20" s="66" t="s">
        <v>335</v>
      </c>
      <c r="D20" s="132">
        <v>3</v>
      </c>
      <c r="E20" s="132">
        <v>5</v>
      </c>
      <c r="F20" s="132">
        <v>4</v>
      </c>
      <c r="G20" s="132"/>
      <c r="H20" s="132"/>
      <c r="I20" s="132"/>
      <c r="J20" s="132">
        <v>4</v>
      </c>
      <c r="K20" s="132">
        <v>4</v>
      </c>
      <c r="L20" s="217">
        <v>3</v>
      </c>
      <c r="M20" s="252">
        <v>3</v>
      </c>
      <c r="N20" s="253"/>
      <c r="O20" s="254"/>
      <c r="P20" s="255">
        <f>6+28+16+32</f>
        <v>82</v>
      </c>
      <c r="Q20" s="255">
        <v>6</v>
      </c>
      <c r="R20" s="255">
        <f t="shared" si="0"/>
        <v>76</v>
      </c>
    </row>
    <row r="21" spans="1:18" ht="24" customHeight="1" thickBot="1">
      <c r="A21" s="8"/>
      <c r="B21" s="295"/>
      <c r="C21" s="66" t="s">
        <v>336</v>
      </c>
      <c r="D21" s="132">
        <v>3</v>
      </c>
      <c r="E21" s="132">
        <v>4</v>
      </c>
      <c r="F21" s="132">
        <v>4</v>
      </c>
      <c r="G21" s="132"/>
      <c r="H21" s="132"/>
      <c r="I21" s="132"/>
      <c r="J21" s="132">
        <v>4</v>
      </c>
      <c r="K21" s="132">
        <v>5</v>
      </c>
      <c r="L21" s="217">
        <v>3</v>
      </c>
      <c r="M21" s="252">
        <v>3</v>
      </c>
      <c r="N21" s="253"/>
      <c r="O21" s="254"/>
      <c r="P21" s="255">
        <f>12+30+18+38</f>
        <v>98</v>
      </c>
      <c r="Q21" s="255">
        <f>12+16</f>
        <v>28</v>
      </c>
      <c r="R21" s="255">
        <f t="shared" si="0"/>
        <v>70</v>
      </c>
    </row>
    <row r="22" spans="1:18" ht="24" customHeight="1" thickBot="1">
      <c r="A22" s="259"/>
      <c r="B22" s="298"/>
      <c r="C22" s="66" t="s">
        <v>337</v>
      </c>
      <c r="D22" s="132">
        <v>2</v>
      </c>
      <c r="E22" s="132">
        <v>2</v>
      </c>
      <c r="F22" s="132">
        <v>2</v>
      </c>
      <c r="G22" s="132"/>
      <c r="H22" s="132"/>
      <c r="I22" s="132"/>
      <c r="J22" s="132">
        <v>2</v>
      </c>
      <c r="K22" s="132">
        <v>2</v>
      </c>
      <c r="L22" s="217">
        <v>2</v>
      </c>
      <c r="M22" s="252">
        <v>2</v>
      </c>
      <c r="N22" s="253"/>
      <c r="O22" s="254"/>
      <c r="P22" s="255">
        <f>36+64+78+80</f>
        <v>258</v>
      </c>
      <c r="Q22" s="255">
        <f>36+28+64+10</f>
        <v>138</v>
      </c>
      <c r="R22" s="255">
        <f t="shared" si="0"/>
        <v>120</v>
      </c>
    </row>
    <row r="23" spans="1:18" ht="24" customHeight="1" thickBot="1">
      <c r="A23" s="259"/>
      <c r="B23" s="296"/>
      <c r="C23" s="66" t="s">
        <v>355</v>
      </c>
      <c r="D23" s="132">
        <v>2</v>
      </c>
      <c r="E23" s="132">
        <v>2</v>
      </c>
      <c r="F23" s="132">
        <v>2</v>
      </c>
      <c r="G23" s="132"/>
      <c r="H23" s="132"/>
      <c r="I23" s="132"/>
      <c r="J23" s="132">
        <v>3</v>
      </c>
      <c r="K23" s="132">
        <v>2</v>
      </c>
      <c r="L23" s="217">
        <v>2</v>
      </c>
      <c r="M23" s="252">
        <v>2</v>
      </c>
      <c r="N23" s="253"/>
      <c r="O23" s="254"/>
      <c r="P23" s="255">
        <f>68+64</f>
        <v>132</v>
      </c>
      <c r="Q23" s="255">
        <f>0</f>
        <v>0</v>
      </c>
      <c r="R23" s="255">
        <f t="shared" si="0"/>
        <v>132</v>
      </c>
    </row>
    <row r="24" spans="1:18" ht="24" customHeight="1" thickBot="1">
      <c r="A24" s="259"/>
      <c r="B24" s="295"/>
      <c r="C24" s="66" t="s">
        <v>338</v>
      </c>
      <c r="D24" s="132">
        <v>4</v>
      </c>
      <c r="E24" s="132">
        <v>4</v>
      </c>
      <c r="F24" s="132">
        <v>5</v>
      </c>
      <c r="G24" s="132"/>
      <c r="H24" s="132"/>
      <c r="I24" s="132"/>
      <c r="J24" s="132">
        <v>5</v>
      </c>
      <c r="K24" s="132">
        <v>3</v>
      </c>
      <c r="L24" s="217">
        <v>4</v>
      </c>
      <c r="M24" s="252">
        <v>3</v>
      </c>
      <c r="N24" s="253"/>
      <c r="O24" s="257"/>
      <c r="P24" s="255">
        <f>12+46+40+40</f>
        <v>138</v>
      </c>
      <c r="Q24" s="255">
        <v>96</v>
      </c>
      <c r="R24" s="255">
        <f t="shared" si="0"/>
        <v>42</v>
      </c>
    </row>
    <row r="25" spans="1:18" ht="24" customHeight="1" thickBot="1">
      <c r="A25" s="259"/>
      <c r="B25" s="372"/>
      <c r="C25" s="373" t="s">
        <v>339</v>
      </c>
      <c r="D25" s="374">
        <v>4</v>
      </c>
      <c r="E25" s="374">
        <v>4</v>
      </c>
      <c r="F25" s="374">
        <v>5</v>
      </c>
      <c r="G25" s="374"/>
      <c r="H25" s="374"/>
      <c r="I25" s="374"/>
      <c r="J25" s="374">
        <v>5</v>
      </c>
      <c r="K25" s="374">
        <v>5</v>
      </c>
      <c r="L25" s="375">
        <v>5</v>
      </c>
      <c r="M25" s="376">
        <v>5</v>
      </c>
      <c r="N25" s="253"/>
      <c r="O25" s="257"/>
      <c r="P25" s="255">
        <f>26+24+18</f>
        <v>68</v>
      </c>
      <c r="Q25" s="255">
        <f>P25</f>
        <v>68</v>
      </c>
      <c r="R25" s="255">
        <f t="shared" si="0"/>
        <v>0</v>
      </c>
    </row>
    <row r="26" spans="1:18" ht="24" customHeight="1" thickBot="1">
      <c r="A26" s="259"/>
      <c r="B26" s="295"/>
      <c r="C26" s="66" t="s">
        <v>340</v>
      </c>
      <c r="D26" s="132">
        <v>4</v>
      </c>
      <c r="E26" s="132">
        <v>4</v>
      </c>
      <c r="F26" s="132">
        <v>2</v>
      </c>
      <c r="G26" s="132"/>
      <c r="H26" s="132"/>
      <c r="I26" s="132"/>
      <c r="J26" s="132">
        <v>5</v>
      </c>
      <c r="K26" s="132">
        <v>5</v>
      </c>
      <c r="L26" s="217">
        <v>3</v>
      </c>
      <c r="M26" s="252">
        <v>3</v>
      </c>
      <c r="N26" s="253"/>
      <c r="O26" s="257"/>
      <c r="P26" s="255">
        <f>16+14+22+28</f>
        <v>80</v>
      </c>
      <c r="Q26" s="255">
        <f>16+22+4</f>
        <v>42</v>
      </c>
      <c r="R26" s="255">
        <f t="shared" si="0"/>
        <v>38</v>
      </c>
    </row>
    <row r="27" spans="1:18" ht="24" customHeight="1" thickBot="1">
      <c r="A27" s="259"/>
      <c r="B27" s="296"/>
      <c r="C27" s="66" t="s">
        <v>341</v>
      </c>
      <c r="D27" s="132">
        <v>3</v>
      </c>
      <c r="E27" s="132">
        <v>3</v>
      </c>
      <c r="F27" s="132">
        <v>4</v>
      </c>
      <c r="G27" s="132"/>
      <c r="H27" s="132"/>
      <c r="I27" s="132"/>
      <c r="J27" s="132">
        <v>3</v>
      </c>
      <c r="K27" s="132">
        <v>4</v>
      </c>
      <c r="L27" s="217">
        <v>2</v>
      </c>
      <c r="M27" s="252">
        <v>3</v>
      </c>
      <c r="N27" s="253"/>
      <c r="O27" s="257"/>
      <c r="P27" s="255">
        <f>22+26+34+36</f>
        <v>118</v>
      </c>
      <c r="Q27" s="255">
        <v>0</v>
      </c>
      <c r="R27" s="255">
        <f t="shared" si="0"/>
        <v>118</v>
      </c>
    </row>
    <row r="28" spans="1:18" ht="24" customHeight="1" thickBot="1">
      <c r="A28" s="259"/>
      <c r="B28" s="296"/>
      <c r="C28" s="260" t="s">
        <v>342</v>
      </c>
      <c r="D28" s="401">
        <v>3</v>
      </c>
      <c r="E28" s="132">
        <v>4</v>
      </c>
      <c r="F28" s="132">
        <v>5</v>
      </c>
      <c r="G28" s="132"/>
      <c r="H28" s="132"/>
      <c r="I28" s="132"/>
      <c r="J28" s="132">
        <v>5</v>
      </c>
      <c r="K28" s="132">
        <v>5</v>
      </c>
      <c r="L28" s="217">
        <v>5</v>
      </c>
      <c r="M28" s="252">
        <v>4</v>
      </c>
      <c r="N28" s="253"/>
      <c r="O28" s="257"/>
      <c r="P28" s="255">
        <f>4+22+20+28</f>
        <v>74</v>
      </c>
      <c r="Q28" s="255">
        <v>4</v>
      </c>
      <c r="R28" s="255">
        <f t="shared" si="0"/>
        <v>70</v>
      </c>
    </row>
    <row r="29" spans="1:18" ht="24" customHeight="1" thickBot="1">
      <c r="A29" s="259"/>
      <c r="B29" s="295"/>
      <c r="C29" s="260" t="s">
        <v>343</v>
      </c>
      <c r="D29" s="132">
        <v>3</v>
      </c>
      <c r="E29" s="132">
        <v>5</v>
      </c>
      <c r="F29" s="132">
        <v>2</v>
      </c>
      <c r="G29" s="132"/>
      <c r="H29" s="132"/>
      <c r="I29" s="132"/>
      <c r="J29" s="132">
        <v>5</v>
      </c>
      <c r="K29" s="132">
        <v>5</v>
      </c>
      <c r="L29" s="217">
        <v>2</v>
      </c>
      <c r="M29" s="252">
        <v>3</v>
      </c>
      <c r="N29" s="253"/>
      <c r="O29" s="257"/>
      <c r="P29" s="255">
        <f>0+54+18+26</f>
        <v>98</v>
      </c>
      <c r="Q29" s="255">
        <f>16</f>
        <v>16</v>
      </c>
      <c r="R29" s="255">
        <f t="shared" si="0"/>
        <v>82</v>
      </c>
    </row>
    <row r="30" spans="1:18" ht="24" customHeight="1" thickBot="1">
      <c r="A30" s="259"/>
      <c r="B30" s="295"/>
      <c r="C30" s="260" t="s">
        <v>344</v>
      </c>
      <c r="D30" s="132">
        <v>3</v>
      </c>
      <c r="E30" s="132">
        <v>5</v>
      </c>
      <c r="F30" s="132">
        <v>4</v>
      </c>
      <c r="G30" s="132"/>
      <c r="H30" s="132"/>
      <c r="I30" s="132"/>
      <c r="J30" s="132">
        <v>5</v>
      </c>
      <c r="K30" s="132">
        <v>4</v>
      </c>
      <c r="L30" s="217">
        <v>2</v>
      </c>
      <c r="M30" s="252">
        <v>2</v>
      </c>
      <c r="N30" s="253"/>
      <c r="O30" s="257"/>
      <c r="P30" s="255">
        <f>26+14+26+24</f>
        <v>90</v>
      </c>
      <c r="Q30" s="255">
        <f>0</f>
        <v>0</v>
      </c>
      <c r="R30" s="255">
        <f t="shared" si="0"/>
        <v>90</v>
      </c>
    </row>
    <row r="31" spans="1:18" ht="24" customHeight="1" thickBot="1">
      <c r="A31" s="259"/>
      <c r="B31" s="295"/>
      <c r="C31" s="260" t="s">
        <v>345</v>
      </c>
      <c r="D31" s="132">
        <v>3</v>
      </c>
      <c r="E31" s="132">
        <v>4</v>
      </c>
      <c r="F31" s="132">
        <v>2</v>
      </c>
      <c r="G31" s="132"/>
      <c r="H31" s="132"/>
      <c r="I31" s="132"/>
      <c r="J31" s="132">
        <v>5</v>
      </c>
      <c r="K31" s="132">
        <v>4</v>
      </c>
      <c r="L31" s="217">
        <v>5</v>
      </c>
      <c r="M31" s="252">
        <v>3</v>
      </c>
      <c r="N31" s="253"/>
      <c r="O31" s="257"/>
      <c r="P31" s="255">
        <f>18+32+20+32</f>
        <v>102</v>
      </c>
      <c r="Q31" s="255">
        <f>2</f>
        <v>2</v>
      </c>
      <c r="R31" s="255">
        <f t="shared" si="0"/>
        <v>100</v>
      </c>
    </row>
    <row r="32" spans="1:18" ht="24" customHeight="1">
      <c r="A32" s="259"/>
      <c r="B32" s="299"/>
      <c r="C32" s="260" t="s">
        <v>346</v>
      </c>
      <c r="D32" s="251">
        <v>3</v>
      </c>
      <c r="E32" s="132">
        <v>4</v>
      </c>
      <c r="F32" s="132">
        <v>2</v>
      </c>
      <c r="G32" s="132"/>
      <c r="H32" s="132"/>
      <c r="I32" s="132"/>
      <c r="J32" s="132">
        <v>4</v>
      </c>
      <c r="K32" s="132">
        <v>2</v>
      </c>
      <c r="L32" s="217">
        <v>3</v>
      </c>
      <c r="M32" s="252">
        <v>3</v>
      </c>
      <c r="N32" s="253"/>
      <c r="O32" s="257"/>
      <c r="P32" s="255">
        <f>28+56+58+48</f>
        <v>190</v>
      </c>
      <c r="Q32" s="255">
        <f>6+34+6</f>
        <v>46</v>
      </c>
      <c r="R32" s="255">
        <f t="shared" si="0"/>
        <v>144</v>
      </c>
    </row>
    <row r="33" spans="1:18" ht="24" customHeight="1">
      <c r="A33" s="259"/>
      <c r="B33" s="300"/>
      <c r="C33" s="260" t="s">
        <v>347</v>
      </c>
      <c r="D33" s="132">
        <v>2</v>
      </c>
      <c r="E33" s="132">
        <v>3</v>
      </c>
      <c r="F33" s="132">
        <v>3</v>
      </c>
      <c r="G33" s="132"/>
      <c r="H33" s="132"/>
      <c r="I33" s="132"/>
      <c r="J33" s="132">
        <v>4</v>
      </c>
      <c r="K33" s="132">
        <v>2</v>
      </c>
      <c r="L33" s="217">
        <v>2</v>
      </c>
      <c r="M33" s="252">
        <v>2</v>
      </c>
      <c r="N33" s="253"/>
      <c r="O33" s="257"/>
      <c r="P33" s="255">
        <f>18+32+34+42</f>
        <v>126</v>
      </c>
      <c r="Q33" s="255">
        <f>0</f>
        <v>0</v>
      </c>
      <c r="R33" s="255">
        <f t="shared" si="0"/>
        <v>126</v>
      </c>
    </row>
    <row r="34" spans="1:18" ht="24" customHeight="1" thickBot="1">
      <c r="A34" s="259"/>
      <c r="B34" s="295"/>
      <c r="C34" s="260" t="s">
        <v>348</v>
      </c>
      <c r="D34" s="132">
        <v>3</v>
      </c>
      <c r="E34" s="132">
        <v>4</v>
      </c>
      <c r="F34" s="132">
        <v>3</v>
      </c>
      <c r="G34" s="132"/>
      <c r="H34" s="132"/>
      <c r="I34" s="132"/>
      <c r="J34" s="132">
        <v>4</v>
      </c>
      <c r="K34" s="132">
        <v>2</v>
      </c>
      <c r="L34" s="217">
        <v>2</v>
      </c>
      <c r="M34" s="252">
        <v>3</v>
      </c>
      <c r="N34" s="253"/>
      <c r="O34" s="257"/>
      <c r="P34" s="255">
        <f>32+46+26+42</f>
        <v>146</v>
      </c>
      <c r="Q34" s="255">
        <f>12+6+10</f>
        <v>28</v>
      </c>
      <c r="R34" s="255">
        <f t="shared" si="0"/>
        <v>118</v>
      </c>
    </row>
    <row r="35" spans="1:18" ht="24" customHeight="1" thickBot="1">
      <c r="A35" s="259"/>
      <c r="B35" s="301"/>
      <c r="C35" s="260" t="s">
        <v>349</v>
      </c>
      <c r="D35" s="132">
        <v>3</v>
      </c>
      <c r="E35" s="132">
        <v>4</v>
      </c>
      <c r="F35" s="132">
        <v>3</v>
      </c>
      <c r="G35" s="132"/>
      <c r="H35" s="132"/>
      <c r="I35" s="132"/>
      <c r="J35" s="132">
        <v>5</v>
      </c>
      <c r="K35" s="132">
        <v>3</v>
      </c>
      <c r="L35" s="217">
        <v>3</v>
      </c>
      <c r="M35" s="252">
        <v>2</v>
      </c>
      <c r="N35" s="253"/>
      <c r="O35" s="257"/>
      <c r="P35" s="255">
        <f>44+24+32</f>
        <v>100</v>
      </c>
      <c r="Q35" s="255">
        <f>8+18</f>
        <v>26</v>
      </c>
      <c r="R35" s="255">
        <f t="shared" si="0"/>
        <v>74</v>
      </c>
    </row>
    <row r="36" spans="1:18" ht="24" customHeight="1" thickBot="1">
      <c r="A36" s="259"/>
      <c r="B36" s="295"/>
      <c r="C36" s="260" t="s">
        <v>350</v>
      </c>
      <c r="D36" s="132">
        <v>5</v>
      </c>
      <c r="E36" s="132">
        <v>5</v>
      </c>
      <c r="F36" s="132">
        <v>5</v>
      </c>
      <c r="G36" s="132"/>
      <c r="H36" s="132"/>
      <c r="I36" s="132"/>
      <c r="J36" s="132">
        <v>5</v>
      </c>
      <c r="K36" s="132">
        <v>5</v>
      </c>
      <c r="L36" s="217">
        <v>5</v>
      </c>
      <c r="M36" s="252">
        <v>3</v>
      </c>
      <c r="N36" s="253"/>
      <c r="O36" s="257"/>
      <c r="P36" s="255">
        <f>2+16+4+12</f>
        <v>34</v>
      </c>
      <c r="Q36" s="255">
        <f>0</f>
        <v>0</v>
      </c>
      <c r="R36" s="255">
        <f t="shared" si="0"/>
        <v>34</v>
      </c>
    </row>
    <row r="37" spans="1:18" ht="24" customHeight="1" thickBot="1">
      <c r="A37" s="259"/>
      <c r="B37" s="296"/>
      <c r="C37" s="260" t="s">
        <v>351</v>
      </c>
      <c r="D37" s="132">
        <v>2</v>
      </c>
      <c r="E37" s="132">
        <v>4</v>
      </c>
      <c r="F37" s="132">
        <v>2</v>
      </c>
      <c r="G37" s="132"/>
      <c r="H37" s="132"/>
      <c r="I37" s="132"/>
      <c r="J37" s="132">
        <v>3</v>
      </c>
      <c r="K37" s="132">
        <v>5</v>
      </c>
      <c r="L37" s="217">
        <v>2</v>
      </c>
      <c r="M37" s="252">
        <v>2</v>
      </c>
      <c r="N37" s="253"/>
      <c r="O37" s="257"/>
      <c r="P37" s="255">
        <f>24+40+38+56</f>
        <v>158</v>
      </c>
      <c r="Q37" s="255">
        <f>16+8</f>
        <v>24</v>
      </c>
      <c r="R37" s="255">
        <f t="shared" si="0"/>
        <v>134</v>
      </c>
    </row>
    <row r="38" spans="1:18" ht="24" customHeight="1" hidden="1" thickBot="1">
      <c r="A38" s="259"/>
      <c r="B38" s="296"/>
      <c r="C38" s="260" t="s">
        <v>352</v>
      </c>
      <c r="D38" s="132">
        <v>3</v>
      </c>
      <c r="E38" s="132">
        <v>5</v>
      </c>
      <c r="F38" s="132">
        <v>2</v>
      </c>
      <c r="G38" s="132"/>
      <c r="H38" s="132"/>
      <c r="I38" s="132"/>
      <c r="J38" s="132">
        <v>5</v>
      </c>
      <c r="K38" s="132">
        <v>5</v>
      </c>
      <c r="L38" s="217">
        <v>5</v>
      </c>
      <c r="M38" s="252">
        <v>4</v>
      </c>
      <c r="N38" s="253"/>
      <c r="O38" s="257"/>
      <c r="P38" s="255">
        <f>48+2+8</f>
        <v>58</v>
      </c>
      <c r="Q38" s="255">
        <f>4</f>
        <v>4</v>
      </c>
      <c r="R38" s="255">
        <f t="shared" si="0"/>
        <v>54</v>
      </c>
    </row>
    <row r="39" spans="1:18" ht="24" customHeight="1" thickBot="1">
      <c r="A39" s="259"/>
      <c r="B39" s="302"/>
      <c r="C39" s="309" t="s">
        <v>356</v>
      </c>
      <c r="D39" s="261">
        <v>3</v>
      </c>
      <c r="E39" s="225">
        <v>2</v>
      </c>
      <c r="F39" s="262">
        <v>3</v>
      </c>
      <c r="G39" s="262"/>
      <c r="H39" s="262"/>
      <c r="I39" s="262"/>
      <c r="J39" s="263">
        <v>4</v>
      </c>
      <c r="K39" s="263">
        <v>2</v>
      </c>
      <c r="L39" s="264">
        <v>2</v>
      </c>
      <c r="M39" s="265">
        <v>2</v>
      </c>
      <c r="N39" s="305"/>
      <c r="O39" s="266"/>
      <c r="P39" s="255">
        <f>4</f>
        <v>4</v>
      </c>
      <c r="Q39" s="255">
        <f>0</f>
        <v>0</v>
      </c>
      <c r="R39" s="255">
        <f t="shared" si="0"/>
        <v>4</v>
      </c>
    </row>
    <row r="40" spans="1:18" ht="24" customHeight="1" thickBot="1">
      <c r="A40" s="259"/>
      <c r="B40" s="303"/>
      <c r="C40" s="310" t="s">
        <v>357</v>
      </c>
      <c r="D40" s="267">
        <v>3</v>
      </c>
      <c r="E40" s="268">
        <v>2</v>
      </c>
      <c r="F40" s="269">
        <v>3</v>
      </c>
      <c r="G40" s="306"/>
      <c r="H40" s="306"/>
      <c r="I40" s="306"/>
      <c r="J40" s="307">
        <v>2</v>
      </c>
      <c r="K40" s="307">
        <v>2</v>
      </c>
      <c r="L40" s="308">
        <v>2</v>
      </c>
      <c r="M40" s="252">
        <v>2</v>
      </c>
      <c r="N40" s="253"/>
      <c r="O40" s="257"/>
      <c r="P40" s="255">
        <v>14</v>
      </c>
      <c r="Q40" s="255">
        <f>0</f>
        <v>0</v>
      </c>
      <c r="R40" s="255">
        <f t="shared" si="0"/>
        <v>14</v>
      </c>
    </row>
    <row r="41" spans="1:18" ht="19.5" thickBot="1">
      <c r="A41" s="270"/>
      <c r="B41" s="271"/>
      <c r="C41" s="272"/>
      <c r="D41" s="273"/>
      <c r="E41" s="274"/>
      <c r="F41" s="274"/>
      <c r="G41" s="274"/>
      <c r="H41" s="274"/>
      <c r="I41" s="274"/>
      <c r="J41" s="275"/>
      <c r="K41" s="276"/>
      <c r="L41" s="273"/>
      <c r="M41" s="277"/>
      <c r="N41" s="278"/>
      <c r="O41" s="279"/>
      <c r="P41" s="280"/>
      <c r="Q41" s="277"/>
      <c r="R41" s="281">
        <f>P41-Q41</f>
        <v>0</v>
      </c>
    </row>
    <row r="42" spans="1:18" ht="13.5" thickBot="1">
      <c r="A42" s="282"/>
      <c r="B42" s="283" t="s">
        <v>60</v>
      </c>
      <c r="C42" s="283"/>
      <c r="D42" s="284"/>
      <c r="E42" s="285"/>
      <c r="F42" s="284"/>
      <c r="G42" s="293"/>
      <c r="H42" s="293"/>
      <c r="I42" s="293"/>
      <c r="J42" s="286"/>
      <c r="K42" s="285"/>
      <c r="L42" s="285"/>
      <c r="M42" s="285"/>
      <c r="N42" s="285"/>
      <c r="O42" s="287"/>
      <c r="P42" s="288">
        <f>SUM(P5:P41)</f>
        <v>3442</v>
      </c>
      <c r="Q42" s="288">
        <f>SUM(Q5:Q21)</f>
        <v>196</v>
      </c>
      <c r="R42" s="288">
        <f>(P42-Q42)</f>
        <v>3246</v>
      </c>
    </row>
    <row r="43" spans="1:18" ht="12.75">
      <c r="A43" s="42"/>
      <c r="B43" s="289"/>
      <c r="C43" s="289"/>
      <c r="D43" s="290"/>
      <c r="E43" s="290"/>
      <c r="F43" s="290"/>
      <c r="G43" s="290"/>
      <c r="H43" s="290"/>
      <c r="I43" s="290"/>
      <c r="J43" s="451"/>
      <c r="K43" s="451"/>
      <c r="L43" s="451"/>
      <c r="M43" s="451"/>
      <c r="N43" s="451"/>
      <c r="O43" s="451"/>
      <c r="P43" s="451"/>
      <c r="Q43" s="290"/>
      <c r="R43" s="291">
        <v>410</v>
      </c>
    </row>
    <row r="45" spans="1:23" ht="12.75">
      <c r="A45" s="5"/>
      <c r="B45" s="6"/>
      <c r="C45" s="7"/>
      <c r="D45" s="432"/>
      <c r="E45" s="432"/>
      <c r="F45" s="7"/>
      <c r="G45" s="7"/>
      <c r="H45" s="432"/>
      <c r="I45" s="432"/>
      <c r="J45" s="432"/>
      <c r="K45" s="432"/>
      <c r="L45" s="7"/>
      <c r="M45" s="7"/>
      <c r="N45" s="432"/>
      <c r="O45" s="432"/>
      <c r="P45" s="432"/>
      <c r="Q45" s="7"/>
      <c r="R45" s="7"/>
      <c r="S45" s="7"/>
      <c r="T45" s="7"/>
      <c r="U45" s="7"/>
      <c r="V45" s="7"/>
      <c r="W45" s="7"/>
    </row>
    <row r="46" spans="1:23" ht="12.75">
      <c r="A46" s="5"/>
      <c r="B46" s="6"/>
      <c r="C46" s="7"/>
      <c r="D46" s="7"/>
      <c r="E46" s="7"/>
      <c r="F46" s="7"/>
      <c r="G46" s="357"/>
      <c r="H46" s="7"/>
      <c r="I46" s="7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ht="12.75">
      <c r="A47" s="1"/>
      <c r="B47" s="411"/>
      <c r="C47" s="411"/>
      <c r="D47" s="2"/>
      <c r="E47" s="432"/>
      <c r="F47" s="432"/>
      <c r="G47" s="432"/>
      <c r="H47" s="432"/>
      <c r="I47" s="432"/>
      <c r="J47" s="7"/>
      <c r="K47" s="7"/>
      <c r="L47" s="7"/>
      <c r="M47" s="7"/>
      <c r="N47" s="432"/>
      <c r="O47" s="432"/>
      <c r="P47" s="432"/>
      <c r="Q47" s="432"/>
      <c r="R47" s="7"/>
      <c r="S47" s="7"/>
      <c r="T47" s="7"/>
      <c r="U47" s="7"/>
      <c r="V47" s="7"/>
      <c r="W47" s="7"/>
    </row>
    <row r="48" spans="1:23" ht="12.75">
      <c r="A48" s="1"/>
      <c r="B48" s="6"/>
      <c r="C48" s="6"/>
      <c r="D48" s="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ht="12.75">
      <c r="A49" s="2"/>
      <c r="B49" s="411"/>
      <c r="C49" s="411"/>
      <c r="D49" s="411"/>
      <c r="E49" s="411"/>
      <c r="F49" s="411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7"/>
      <c r="W49" s="2"/>
    </row>
    <row r="50" spans="1:2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2"/>
      <c r="B51" s="2"/>
      <c r="C51" s="2"/>
      <c r="D51" s="2"/>
      <c r="E51" s="432"/>
      <c r="F51" s="432"/>
      <c r="G51" s="432"/>
      <c r="H51" s="432"/>
      <c r="I51" s="432"/>
      <c r="J51" s="432"/>
      <c r="K51" s="432"/>
      <c r="L51" s="432"/>
      <c r="M51" s="432"/>
      <c r="N51" s="411"/>
      <c r="O51" s="411"/>
      <c r="P51" s="411"/>
      <c r="Q51" s="411"/>
      <c r="R51" s="411"/>
      <c r="S51" s="7"/>
      <c r="T51" s="7"/>
      <c r="U51" s="7"/>
      <c r="V51" s="7"/>
      <c r="W51" s="7"/>
    </row>
    <row r="52" spans="1:2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</sheetData>
  <sheetProtection/>
  <mergeCells count="15">
    <mergeCell ref="B47:C47"/>
    <mergeCell ref="B49:F49"/>
    <mergeCell ref="A1:R1"/>
    <mergeCell ref="J3:M3"/>
    <mergeCell ref="J43:P43"/>
    <mergeCell ref="D3:I3"/>
    <mergeCell ref="A2:R2"/>
    <mergeCell ref="N3:R3"/>
    <mergeCell ref="E51:M51"/>
    <mergeCell ref="N45:P45"/>
    <mergeCell ref="E47:I47"/>
    <mergeCell ref="N47:Q47"/>
    <mergeCell ref="N51:R51"/>
    <mergeCell ref="D45:E45"/>
    <mergeCell ref="H45:K45"/>
  </mergeCells>
  <conditionalFormatting sqref="D5:M40">
    <cfRule type="cellIs" priority="1" dxfId="1" operator="equal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26">
      <selection activeCell="A35" sqref="A35:S42"/>
    </sheetView>
  </sheetViews>
  <sheetFormatPr defaultColWidth="9.00390625" defaultRowHeight="12.75"/>
  <cols>
    <col min="1" max="1" width="4.375" style="0" customWidth="1"/>
    <col min="2" max="2" width="18.75390625" style="0" customWidth="1"/>
    <col min="3" max="3" width="13.375" style="0" customWidth="1"/>
    <col min="15" max="19" width="6.125" style="0" customWidth="1"/>
  </cols>
  <sheetData>
    <row r="1" spans="1:19" ht="27" customHeight="1">
      <c r="A1" s="434" t="s">
        <v>234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56"/>
    </row>
    <row r="2" spans="1:19" ht="12.75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57"/>
    </row>
    <row r="3" spans="1:19" ht="29.25" customHeight="1">
      <c r="A3" s="458" t="s">
        <v>0</v>
      </c>
      <c r="B3" s="14"/>
      <c r="C3" s="460" t="s">
        <v>9</v>
      </c>
      <c r="D3" s="434" t="s">
        <v>7</v>
      </c>
      <c r="E3" s="435"/>
      <c r="F3" s="435"/>
      <c r="G3" s="435"/>
      <c r="H3" s="435"/>
      <c r="I3" s="435"/>
      <c r="J3" s="435"/>
      <c r="K3" s="434" t="s">
        <v>8</v>
      </c>
      <c r="L3" s="435"/>
      <c r="M3" s="435"/>
      <c r="N3" s="456"/>
      <c r="O3" s="462" t="s">
        <v>5</v>
      </c>
      <c r="P3" s="466" t="s">
        <v>6</v>
      </c>
      <c r="Q3" s="462" t="s">
        <v>4</v>
      </c>
      <c r="R3" s="462" t="s">
        <v>3</v>
      </c>
      <c r="S3" s="462" t="s">
        <v>2</v>
      </c>
    </row>
    <row r="4" spans="1:19" ht="140.25" customHeight="1">
      <c r="A4" s="459"/>
      <c r="B4" s="170" t="s">
        <v>1</v>
      </c>
      <c r="C4" s="461"/>
      <c r="D4" s="17" t="s">
        <v>10</v>
      </c>
      <c r="E4" s="17" t="s">
        <v>29</v>
      </c>
      <c r="F4" s="17" t="s">
        <v>25</v>
      </c>
      <c r="G4" s="171" t="s">
        <v>27</v>
      </c>
      <c r="H4" s="17" t="s">
        <v>206</v>
      </c>
      <c r="I4" s="17" t="s">
        <v>26</v>
      </c>
      <c r="J4" s="17"/>
      <c r="K4" s="17" t="s">
        <v>24</v>
      </c>
      <c r="L4" s="17" t="s">
        <v>26</v>
      </c>
      <c r="M4" s="17" t="s">
        <v>25</v>
      </c>
      <c r="N4" s="172" t="s">
        <v>22</v>
      </c>
      <c r="O4" s="463"/>
      <c r="P4" s="467"/>
      <c r="Q4" s="463"/>
      <c r="R4" s="463"/>
      <c r="S4" s="463"/>
    </row>
    <row r="5" spans="1:19" ht="21" customHeight="1">
      <c r="A5" s="173"/>
      <c r="B5" s="174"/>
      <c r="C5" s="175" t="s">
        <v>207</v>
      </c>
      <c r="D5" s="19">
        <v>3</v>
      </c>
      <c r="E5" s="19">
        <v>4</v>
      </c>
      <c r="F5" s="19">
        <v>3</v>
      </c>
      <c r="G5" s="19">
        <v>3</v>
      </c>
      <c r="H5" s="19">
        <v>3</v>
      </c>
      <c r="I5" s="19">
        <v>3</v>
      </c>
      <c r="J5" s="19"/>
      <c r="K5" s="19">
        <v>3</v>
      </c>
      <c r="L5" s="19">
        <v>3</v>
      </c>
      <c r="M5" s="19">
        <v>3</v>
      </c>
      <c r="N5" s="19">
        <v>3</v>
      </c>
      <c r="O5" s="9"/>
      <c r="P5" s="21"/>
      <c r="Q5" s="20">
        <v>88</v>
      </c>
      <c r="R5" s="19">
        <v>42</v>
      </c>
      <c r="S5" s="19">
        <f>Q5-R5</f>
        <v>46</v>
      </c>
    </row>
    <row r="6" spans="1:19" ht="21" customHeight="1">
      <c r="A6" s="176"/>
      <c r="B6" s="174"/>
      <c r="C6" s="175" t="s">
        <v>208</v>
      </c>
      <c r="D6" s="37">
        <v>2</v>
      </c>
      <c r="E6" s="19">
        <v>3</v>
      </c>
      <c r="F6" s="19">
        <v>3</v>
      </c>
      <c r="G6" s="19">
        <v>3</v>
      </c>
      <c r="H6" s="19">
        <v>3</v>
      </c>
      <c r="I6" s="19">
        <v>4</v>
      </c>
      <c r="J6" s="19"/>
      <c r="K6" s="19">
        <v>3</v>
      </c>
      <c r="L6" s="19">
        <v>5</v>
      </c>
      <c r="M6" s="19">
        <v>3</v>
      </c>
      <c r="N6" s="19">
        <v>3</v>
      </c>
      <c r="O6" s="9"/>
      <c r="P6" s="21"/>
      <c r="Q6" s="20">
        <v>62</v>
      </c>
      <c r="R6" s="19">
        <v>6</v>
      </c>
      <c r="S6" s="19">
        <f aca="true" t="shared" si="0" ref="S6:S31">Q6-R6</f>
        <v>56</v>
      </c>
    </row>
    <row r="7" spans="1:19" ht="21" customHeight="1">
      <c r="A7" s="173"/>
      <c r="B7" s="174"/>
      <c r="C7" s="175" t="s">
        <v>209</v>
      </c>
      <c r="D7" s="19">
        <v>4</v>
      </c>
      <c r="E7" s="19">
        <v>4</v>
      </c>
      <c r="F7" s="19">
        <v>3</v>
      </c>
      <c r="G7" s="19">
        <v>3</v>
      </c>
      <c r="H7" s="19">
        <v>3</v>
      </c>
      <c r="I7" s="19">
        <v>4</v>
      </c>
      <c r="J7" s="19"/>
      <c r="K7" s="19">
        <v>3</v>
      </c>
      <c r="L7" s="19">
        <v>5</v>
      </c>
      <c r="M7" s="19">
        <v>3</v>
      </c>
      <c r="N7" s="19">
        <v>3</v>
      </c>
      <c r="O7" s="9"/>
      <c r="P7" s="21"/>
      <c r="Q7" s="20">
        <v>100</v>
      </c>
      <c r="R7" s="19">
        <v>6</v>
      </c>
      <c r="S7" s="19">
        <f t="shared" si="0"/>
        <v>94</v>
      </c>
    </row>
    <row r="8" spans="1:19" ht="21" customHeight="1">
      <c r="A8" s="176"/>
      <c r="B8" s="174"/>
      <c r="C8" s="175" t="s">
        <v>210</v>
      </c>
      <c r="D8" s="37">
        <v>2</v>
      </c>
      <c r="E8" s="19">
        <v>3</v>
      </c>
      <c r="F8" s="19">
        <v>3</v>
      </c>
      <c r="G8" s="19">
        <v>3</v>
      </c>
      <c r="H8" s="19">
        <v>3</v>
      </c>
      <c r="I8" s="19">
        <v>4</v>
      </c>
      <c r="J8" s="19"/>
      <c r="K8" s="19">
        <v>4</v>
      </c>
      <c r="L8" s="19">
        <v>4</v>
      </c>
      <c r="M8" s="19">
        <v>3</v>
      </c>
      <c r="N8" s="19">
        <v>3</v>
      </c>
      <c r="O8" s="9"/>
      <c r="P8" s="21"/>
      <c r="Q8" s="20">
        <v>74</v>
      </c>
      <c r="R8" s="19"/>
      <c r="S8" s="19">
        <f t="shared" si="0"/>
        <v>74</v>
      </c>
    </row>
    <row r="9" spans="1:19" ht="21" customHeight="1">
      <c r="A9" s="176"/>
      <c r="B9" s="174"/>
      <c r="C9" s="175" t="s">
        <v>211</v>
      </c>
      <c r="D9" s="19">
        <v>3</v>
      </c>
      <c r="E9" s="19">
        <v>4</v>
      </c>
      <c r="F9" s="19">
        <v>3</v>
      </c>
      <c r="G9" s="19">
        <v>3</v>
      </c>
      <c r="H9" s="19">
        <v>4</v>
      </c>
      <c r="I9" s="19">
        <v>4</v>
      </c>
      <c r="J9" s="19"/>
      <c r="K9" s="19">
        <v>3</v>
      </c>
      <c r="L9" s="19">
        <v>3</v>
      </c>
      <c r="M9" s="19">
        <v>3</v>
      </c>
      <c r="N9" s="19">
        <v>4</v>
      </c>
      <c r="O9" s="9"/>
      <c r="P9" s="21"/>
      <c r="Q9" s="20">
        <v>54</v>
      </c>
      <c r="R9" s="19">
        <v>6</v>
      </c>
      <c r="S9" s="19">
        <f t="shared" si="0"/>
        <v>48</v>
      </c>
    </row>
    <row r="10" spans="1:19" ht="21" customHeight="1">
      <c r="A10" s="176"/>
      <c r="B10" s="174"/>
      <c r="C10" s="175" t="s">
        <v>212</v>
      </c>
      <c r="D10" s="37">
        <v>2</v>
      </c>
      <c r="E10" s="37">
        <v>2</v>
      </c>
      <c r="F10" s="19">
        <v>4</v>
      </c>
      <c r="G10" s="19">
        <v>3</v>
      </c>
      <c r="H10" s="19">
        <v>3</v>
      </c>
      <c r="I10" s="19">
        <v>4</v>
      </c>
      <c r="J10" s="19"/>
      <c r="K10" s="19">
        <v>3</v>
      </c>
      <c r="L10" s="19">
        <v>4</v>
      </c>
      <c r="M10" s="19">
        <v>4</v>
      </c>
      <c r="N10" s="19">
        <v>4</v>
      </c>
      <c r="O10" s="9"/>
      <c r="P10" s="21"/>
      <c r="Q10" s="20">
        <v>96</v>
      </c>
      <c r="R10" s="19">
        <v>78</v>
      </c>
      <c r="S10" s="19">
        <f t="shared" si="0"/>
        <v>18</v>
      </c>
    </row>
    <row r="11" spans="1:19" ht="21" customHeight="1">
      <c r="A11" s="176"/>
      <c r="B11" s="174"/>
      <c r="C11" s="175" t="s">
        <v>213</v>
      </c>
      <c r="D11" s="19">
        <v>3</v>
      </c>
      <c r="E11" s="19">
        <v>5</v>
      </c>
      <c r="F11" s="19">
        <v>3</v>
      </c>
      <c r="G11" s="19">
        <v>3</v>
      </c>
      <c r="H11" s="19">
        <v>3</v>
      </c>
      <c r="I11" s="19">
        <v>4</v>
      </c>
      <c r="J11" s="19"/>
      <c r="K11" s="19">
        <v>4</v>
      </c>
      <c r="L11" s="19">
        <v>3</v>
      </c>
      <c r="M11" s="19">
        <v>3</v>
      </c>
      <c r="N11" s="19">
        <v>4</v>
      </c>
      <c r="O11" s="9"/>
      <c r="P11" s="21"/>
      <c r="Q11" s="20">
        <v>64</v>
      </c>
      <c r="R11" s="19">
        <v>12</v>
      </c>
      <c r="S11" s="19">
        <f t="shared" si="0"/>
        <v>52</v>
      </c>
    </row>
    <row r="12" spans="1:19" ht="21" customHeight="1">
      <c r="A12" s="176"/>
      <c r="B12" s="174"/>
      <c r="C12" s="175" t="s">
        <v>214</v>
      </c>
      <c r="D12" s="37">
        <v>2</v>
      </c>
      <c r="E12" s="37">
        <v>2</v>
      </c>
      <c r="F12" s="19">
        <v>3</v>
      </c>
      <c r="G12" s="19">
        <v>3</v>
      </c>
      <c r="H12" s="19">
        <v>3</v>
      </c>
      <c r="I12" s="19">
        <v>4</v>
      </c>
      <c r="J12" s="19"/>
      <c r="K12" s="19">
        <v>3</v>
      </c>
      <c r="L12" s="37">
        <v>2</v>
      </c>
      <c r="M12" s="37">
        <v>2</v>
      </c>
      <c r="N12" s="19">
        <v>3</v>
      </c>
      <c r="O12" s="9"/>
      <c r="P12" s="21"/>
      <c r="Q12" s="20">
        <v>110</v>
      </c>
      <c r="R12" s="19">
        <v>6</v>
      </c>
      <c r="S12" s="19">
        <f t="shared" si="0"/>
        <v>104</v>
      </c>
    </row>
    <row r="13" spans="1:19" ht="21" customHeight="1">
      <c r="A13" s="176"/>
      <c r="B13" s="174"/>
      <c r="C13" s="175" t="s">
        <v>215</v>
      </c>
      <c r="D13" s="19">
        <v>3</v>
      </c>
      <c r="E13" s="37">
        <v>2</v>
      </c>
      <c r="F13" s="19">
        <v>3</v>
      </c>
      <c r="G13" s="19">
        <v>4</v>
      </c>
      <c r="H13" s="19">
        <v>5</v>
      </c>
      <c r="I13" s="19">
        <v>4</v>
      </c>
      <c r="J13" s="19"/>
      <c r="K13" s="19">
        <v>3</v>
      </c>
      <c r="L13" s="19">
        <v>5</v>
      </c>
      <c r="M13" s="19">
        <v>3</v>
      </c>
      <c r="N13" s="19">
        <v>3</v>
      </c>
      <c r="O13" s="9"/>
      <c r="P13" s="21"/>
      <c r="Q13" s="20">
        <v>154</v>
      </c>
      <c r="R13" s="19">
        <v>30</v>
      </c>
      <c r="S13" s="19">
        <f t="shared" si="0"/>
        <v>124</v>
      </c>
    </row>
    <row r="14" spans="1:19" ht="21" customHeight="1">
      <c r="A14" s="176"/>
      <c r="B14" s="177"/>
      <c r="C14" s="175" t="s">
        <v>216</v>
      </c>
      <c r="D14" s="19">
        <v>4</v>
      </c>
      <c r="E14" s="19">
        <v>4</v>
      </c>
      <c r="F14" s="19">
        <v>3</v>
      </c>
      <c r="G14" s="19">
        <v>4</v>
      </c>
      <c r="H14" s="19">
        <v>4</v>
      </c>
      <c r="I14" s="19">
        <v>5</v>
      </c>
      <c r="J14" s="19"/>
      <c r="K14" s="19">
        <v>3</v>
      </c>
      <c r="L14" s="19">
        <v>5</v>
      </c>
      <c r="M14" s="19">
        <v>3</v>
      </c>
      <c r="N14" s="19">
        <v>4</v>
      </c>
      <c r="O14" s="9"/>
      <c r="P14" s="21"/>
      <c r="Q14" s="20">
        <v>80</v>
      </c>
      <c r="R14" s="19">
        <v>42</v>
      </c>
      <c r="S14" s="19">
        <f t="shared" si="0"/>
        <v>38</v>
      </c>
    </row>
    <row r="15" spans="1:19" ht="21" customHeight="1">
      <c r="A15" s="173"/>
      <c r="B15" s="174"/>
      <c r="C15" s="175" t="s">
        <v>217</v>
      </c>
      <c r="D15" s="19">
        <v>3</v>
      </c>
      <c r="E15" s="19">
        <v>4</v>
      </c>
      <c r="F15" s="19">
        <v>3</v>
      </c>
      <c r="G15" s="19">
        <v>3</v>
      </c>
      <c r="H15" s="19">
        <v>4</v>
      </c>
      <c r="I15" s="19">
        <v>4</v>
      </c>
      <c r="J15" s="19"/>
      <c r="K15" s="19">
        <v>3</v>
      </c>
      <c r="L15" s="19">
        <v>4</v>
      </c>
      <c r="M15" s="19">
        <v>3</v>
      </c>
      <c r="N15" s="19">
        <v>4</v>
      </c>
      <c r="O15" s="9"/>
      <c r="P15" s="21"/>
      <c r="Q15" s="20">
        <v>68</v>
      </c>
      <c r="R15" s="19">
        <v>12</v>
      </c>
      <c r="S15" s="19">
        <f t="shared" si="0"/>
        <v>56</v>
      </c>
    </row>
    <row r="16" spans="1:19" ht="21" customHeight="1">
      <c r="A16" s="173"/>
      <c r="B16" s="174"/>
      <c r="C16" s="175" t="s">
        <v>218</v>
      </c>
      <c r="D16" s="19">
        <v>3</v>
      </c>
      <c r="E16" s="19">
        <v>3</v>
      </c>
      <c r="F16" s="19">
        <v>3</v>
      </c>
      <c r="G16" s="19">
        <v>3</v>
      </c>
      <c r="H16" s="19">
        <v>3</v>
      </c>
      <c r="I16" s="19">
        <v>4</v>
      </c>
      <c r="J16" s="19"/>
      <c r="K16" s="19">
        <v>3</v>
      </c>
      <c r="L16" s="19">
        <v>4</v>
      </c>
      <c r="M16" s="19">
        <v>3</v>
      </c>
      <c r="N16" s="19">
        <v>4</v>
      </c>
      <c r="O16" s="9"/>
      <c r="P16" s="21"/>
      <c r="Q16" s="20">
        <v>46</v>
      </c>
      <c r="R16" s="19">
        <v>12</v>
      </c>
      <c r="S16" s="19">
        <f t="shared" si="0"/>
        <v>34</v>
      </c>
    </row>
    <row r="17" spans="1:19" ht="21" customHeight="1">
      <c r="A17" s="8"/>
      <c r="B17" s="174"/>
      <c r="C17" s="175" t="s">
        <v>219</v>
      </c>
      <c r="D17" s="19">
        <v>3</v>
      </c>
      <c r="E17" s="19">
        <v>3</v>
      </c>
      <c r="F17" s="19">
        <v>3</v>
      </c>
      <c r="G17" s="19">
        <v>3</v>
      </c>
      <c r="H17" s="19">
        <v>3</v>
      </c>
      <c r="I17" s="19">
        <v>4</v>
      </c>
      <c r="J17" s="19"/>
      <c r="K17" s="19">
        <v>3</v>
      </c>
      <c r="L17" s="19">
        <v>4</v>
      </c>
      <c r="M17" s="19">
        <v>3</v>
      </c>
      <c r="N17" s="19">
        <v>4</v>
      </c>
      <c r="O17" s="8"/>
      <c r="P17" s="21"/>
      <c r="Q17" s="20">
        <v>46</v>
      </c>
      <c r="R17" s="19"/>
      <c r="S17" s="19">
        <f t="shared" si="0"/>
        <v>46</v>
      </c>
    </row>
    <row r="18" spans="1:19" ht="21" customHeight="1">
      <c r="A18" s="56"/>
      <c r="B18" s="174"/>
      <c r="C18" s="175" t="s">
        <v>220</v>
      </c>
      <c r="D18" s="19">
        <v>3</v>
      </c>
      <c r="E18" s="19">
        <v>4</v>
      </c>
      <c r="F18" s="19">
        <v>3</v>
      </c>
      <c r="G18" s="19">
        <v>3</v>
      </c>
      <c r="H18" s="19">
        <v>4</v>
      </c>
      <c r="I18" s="19">
        <v>4</v>
      </c>
      <c r="J18" s="19"/>
      <c r="K18" s="37">
        <v>2</v>
      </c>
      <c r="L18" s="19">
        <v>4</v>
      </c>
      <c r="M18" s="19">
        <v>3</v>
      </c>
      <c r="N18" s="19">
        <v>3</v>
      </c>
      <c r="O18" s="56"/>
      <c r="P18" s="21"/>
      <c r="Q18" s="20">
        <v>118</v>
      </c>
      <c r="R18" s="19"/>
      <c r="S18" s="19">
        <f t="shared" si="0"/>
        <v>118</v>
      </c>
    </row>
    <row r="19" spans="1:19" ht="21" customHeight="1">
      <c r="A19" s="178"/>
      <c r="B19" s="174"/>
      <c r="C19" s="175" t="s">
        <v>221</v>
      </c>
      <c r="D19" s="37">
        <v>2</v>
      </c>
      <c r="E19" s="19">
        <v>4</v>
      </c>
      <c r="F19" s="19">
        <v>3</v>
      </c>
      <c r="G19" s="19">
        <v>3</v>
      </c>
      <c r="H19" s="19">
        <v>4</v>
      </c>
      <c r="I19" s="19">
        <v>4</v>
      </c>
      <c r="J19" s="19"/>
      <c r="K19" s="19">
        <v>4</v>
      </c>
      <c r="L19" s="19">
        <v>4</v>
      </c>
      <c r="M19" s="19">
        <v>3</v>
      </c>
      <c r="N19" s="19">
        <v>4</v>
      </c>
      <c r="O19" s="56"/>
      <c r="P19" s="21"/>
      <c r="Q19" s="20">
        <v>90</v>
      </c>
      <c r="R19" s="19">
        <v>6</v>
      </c>
      <c r="S19" s="19">
        <f t="shared" si="0"/>
        <v>84</v>
      </c>
    </row>
    <row r="20" spans="1:19" ht="21" customHeight="1">
      <c r="A20" s="56"/>
      <c r="B20" s="177"/>
      <c r="C20" s="175" t="s">
        <v>222</v>
      </c>
      <c r="D20" s="19">
        <v>4</v>
      </c>
      <c r="E20" s="19">
        <v>4</v>
      </c>
      <c r="F20" s="19">
        <v>4</v>
      </c>
      <c r="G20" s="19">
        <v>4</v>
      </c>
      <c r="H20" s="19">
        <v>3</v>
      </c>
      <c r="I20" s="19">
        <v>5</v>
      </c>
      <c r="J20" s="19"/>
      <c r="K20" s="19">
        <v>3</v>
      </c>
      <c r="L20" s="19">
        <v>5</v>
      </c>
      <c r="M20" s="19">
        <v>4</v>
      </c>
      <c r="N20" s="19">
        <v>5</v>
      </c>
      <c r="O20" s="56"/>
      <c r="P20" s="21"/>
      <c r="Q20" s="20">
        <v>90</v>
      </c>
      <c r="R20" s="19">
        <v>86</v>
      </c>
      <c r="S20" s="19">
        <f t="shared" si="0"/>
        <v>4</v>
      </c>
    </row>
    <row r="21" spans="1:19" ht="21" customHeight="1">
      <c r="A21" s="56"/>
      <c r="B21" s="177"/>
      <c r="C21" s="175" t="s">
        <v>223</v>
      </c>
      <c r="D21" s="19">
        <v>4</v>
      </c>
      <c r="E21" s="19">
        <v>3</v>
      </c>
      <c r="F21" s="19">
        <v>3</v>
      </c>
      <c r="G21" s="19">
        <v>3</v>
      </c>
      <c r="H21" s="19">
        <v>4</v>
      </c>
      <c r="I21" s="19">
        <v>4</v>
      </c>
      <c r="J21" s="19"/>
      <c r="K21" s="19">
        <v>3</v>
      </c>
      <c r="L21" s="37">
        <v>2</v>
      </c>
      <c r="M21" s="19">
        <v>3</v>
      </c>
      <c r="N21" s="19">
        <v>3</v>
      </c>
      <c r="O21" s="56"/>
      <c r="P21" s="21"/>
      <c r="Q21" s="20">
        <v>68</v>
      </c>
      <c r="R21" s="19">
        <v>54</v>
      </c>
      <c r="S21" s="19">
        <f t="shared" si="0"/>
        <v>14</v>
      </c>
    </row>
    <row r="22" spans="1:19" ht="21" customHeight="1">
      <c r="A22" s="56"/>
      <c r="B22" s="177"/>
      <c r="C22" s="175" t="s">
        <v>224</v>
      </c>
      <c r="D22" s="19">
        <v>3</v>
      </c>
      <c r="E22" s="19">
        <v>3</v>
      </c>
      <c r="F22" s="19">
        <v>3</v>
      </c>
      <c r="G22" s="19">
        <v>2</v>
      </c>
      <c r="H22" s="19">
        <v>4</v>
      </c>
      <c r="I22" s="19">
        <v>4</v>
      </c>
      <c r="J22" s="19"/>
      <c r="K22" s="19">
        <v>3</v>
      </c>
      <c r="L22" s="19">
        <v>3</v>
      </c>
      <c r="M22" s="19">
        <v>3</v>
      </c>
      <c r="N22" s="19">
        <v>4</v>
      </c>
      <c r="O22" s="56"/>
      <c r="P22" s="21"/>
      <c r="Q22" s="20">
        <v>70</v>
      </c>
      <c r="R22" s="19"/>
      <c r="S22" s="19">
        <f t="shared" si="0"/>
        <v>70</v>
      </c>
    </row>
    <row r="23" spans="1:19" ht="21" customHeight="1">
      <c r="A23" s="56"/>
      <c r="B23" s="174"/>
      <c r="C23" s="175" t="s">
        <v>225</v>
      </c>
      <c r="D23" s="179">
        <v>3</v>
      </c>
      <c r="E23" s="179">
        <v>3</v>
      </c>
      <c r="F23" s="179">
        <v>3</v>
      </c>
      <c r="G23" s="179">
        <v>3</v>
      </c>
      <c r="H23" s="179">
        <v>3</v>
      </c>
      <c r="I23" s="179">
        <v>4</v>
      </c>
      <c r="J23" s="179"/>
      <c r="K23" s="179">
        <v>3</v>
      </c>
      <c r="L23" s="179">
        <v>4</v>
      </c>
      <c r="M23" s="179">
        <v>3</v>
      </c>
      <c r="N23" s="179">
        <v>5</v>
      </c>
      <c r="O23" s="56"/>
      <c r="P23" s="180"/>
      <c r="Q23" s="181">
        <v>102</v>
      </c>
      <c r="R23" s="179"/>
      <c r="S23" s="19">
        <f t="shared" si="0"/>
        <v>102</v>
      </c>
    </row>
    <row r="24" spans="1:19" ht="21" customHeight="1">
      <c r="A24" s="56"/>
      <c r="B24" s="174"/>
      <c r="C24" s="175" t="s">
        <v>226</v>
      </c>
      <c r="D24" s="20">
        <v>3</v>
      </c>
      <c r="E24" s="20">
        <v>4</v>
      </c>
      <c r="F24" s="20">
        <v>3</v>
      </c>
      <c r="G24" s="20">
        <v>3</v>
      </c>
      <c r="H24" s="20">
        <v>3</v>
      </c>
      <c r="I24" s="20">
        <v>4</v>
      </c>
      <c r="J24" s="20"/>
      <c r="K24" s="20">
        <v>3</v>
      </c>
      <c r="L24" s="20">
        <v>3</v>
      </c>
      <c r="M24" s="20">
        <v>3</v>
      </c>
      <c r="N24" s="20">
        <v>3</v>
      </c>
      <c r="O24" s="56"/>
      <c r="P24" s="21"/>
      <c r="Q24" s="20">
        <v>132</v>
      </c>
      <c r="R24" s="20">
        <v>50</v>
      </c>
      <c r="S24" s="19">
        <f t="shared" si="0"/>
        <v>82</v>
      </c>
    </row>
    <row r="25" spans="1:19" ht="21" customHeight="1">
      <c r="A25" s="56"/>
      <c r="B25" s="174"/>
      <c r="C25" s="175" t="s">
        <v>227</v>
      </c>
      <c r="D25" s="20">
        <v>4</v>
      </c>
      <c r="E25" s="20">
        <v>3</v>
      </c>
      <c r="F25" s="20">
        <v>3</v>
      </c>
      <c r="G25" s="20">
        <v>3</v>
      </c>
      <c r="H25" s="20">
        <v>3</v>
      </c>
      <c r="I25" s="20">
        <v>4</v>
      </c>
      <c r="J25" s="20"/>
      <c r="K25" s="20">
        <v>3</v>
      </c>
      <c r="L25" s="20">
        <v>4</v>
      </c>
      <c r="M25" s="20">
        <v>3</v>
      </c>
      <c r="N25" s="20">
        <v>4</v>
      </c>
      <c r="O25" s="56"/>
      <c r="P25" s="21"/>
      <c r="Q25" s="20">
        <v>58</v>
      </c>
      <c r="R25" s="20">
        <v>12</v>
      </c>
      <c r="S25" s="19">
        <f t="shared" si="0"/>
        <v>46</v>
      </c>
    </row>
    <row r="26" spans="1:19" ht="21" customHeight="1">
      <c r="A26" s="56"/>
      <c r="B26" s="174"/>
      <c r="C26" s="175" t="s">
        <v>228</v>
      </c>
      <c r="D26" s="20">
        <v>3</v>
      </c>
      <c r="E26" s="20">
        <v>3</v>
      </c>
      <c r="F26" s="20">
        <v>4</v>
      </c>
      <c r="G26" s="20">
        <v>4</v>
      </c>
      <c r="H26" s="20">
        <v>3</v>
      </c>
      <c r="I26" s="20">
        <v>5</v>
      </c>
      <c r="J26" s="20"/>
      <c r="K26" s="20">
        <v>4</v>
      </c>
      <c r="L26" s="20">
        <v>4</v>
      </c>
      <c r="M26" s="20">
        <v>4</v>
      </c>
      <c r="N26" s="20">
        <v>4</v>
      </c>
      <c r="O26" s="56"/>
      <c r="P26" s="21"/>
      <c r="Q26" s="20">
        <v>102</v>
      </c>
      <c r="R26" s="20">
        <v>38</v>
      </c>
      <c r="S26" s="19">
        <f t="shared" si="0"/>
        <v>64</v>
      </c>
    </row>
    <row r="27" spans="1:19" ht="21" customHeight="1">
      <c r="A27" s="56"/>
      <c r="B27" s="379"/>
      <c r="C27" s="380" t="s">
        <v>229</v>
      </c>
      <c r="D27" s="381">
        <v>5</v>
      </c>
      <c r="E27" s="381">
        <v>5</v>
      </c>
      <c r="F27" s="381">
        <v>4</v>
      </c>
      <c r="G27" s="381">
        <v>4</v>
      </c>
      <c r="H27" s="381">
        <v>4</v>
      </c>
      <c r="I27" s="381">
        <v>4</v>
      </c>
      <c r="J27" s="381"/>
      <c r="K27" s="381">
        <v>4</v>
      </c>
      <c r="L27" s="381">
        <v>5</v>
      </c>
      <c r="M27" s="381">
        <v>4</v>
      </c>
      <c r="N27" s="20">
        <v>4</v>
      </c>
      <c r="O27" s="56"/>
      <c r="P27" s="21"/>
      <c r="Q27" s="20">
        <v>58</v>
      </c>
      <c r="R27" s="20">
        <v>18</v>
      </c>
      <c r="S27" s="19">
        <f t="shared" si="0"/>
        <v>40</v>
      </c>
    </row>
    <row r="28" spans="1:19" ht="21" customHeight="1">
      <c r="A28" s="56"/>
      <c r="B28" s="174"/>
      <c r="C28" s="175" t="s">
        <v>230</v>
      </c>
      <c r="D28" s="20">
        <v>4</v>
      </c>
      <c r="E28" s="20">
        <v>4</v>
      </c>
      <c r="F28" s="20">
        <v>3</v>
      </c>
      <c r="G28" s="20">
        <v>4</v>
      </c>
      <c r="H28" s="20">
        <v>4</v>
      </c>
      <c r="I28" s="20">
        <v>5</v>
      </c>
      <c r="J28" s="20"/>
      <c r="K28" s="20">
        <v>3</v>
      </c>
      <c r="L28" s="20">
        <v>5</v>
      </c>
      <c r="M28" s="20">
        <v>3</v>
      </c>
      <c r="N28" s="20">
        <v>4</v>
      </c>
      <c r="O28" s="56"/>
      <c r="P28" s="21"/>
      <c r="Q28" s="20">
        <v>36</v>
      </c>
      <c r="R28" s="20"/>
      <c r="S28" s="19">
        <f t="shared" si="0"/>
        <v>36</v>
      </c>
    </row>
    <row r="29" spans="1:19" ht="21" customHeight="1">
      <c r="A29" s="56"/>
      <c r="B29" s="174"/>
      <c r="C29" s="175" t="s">
        <v>231</v>
      </c>
      <c r="D29" s="20">
        <v>3</v>
      </c>
      <c r="E29" s="20">
        <v>5</v>
      </c>
      <c r="F29" s="20">
        <v>3</v>
      </c>
      <c r="G29" s="20">
        <v>3</v>
      </c>
      <c r="H29" s="20">
        <v>4</v>
      </c>
      <c r="I29" s="20">
        <v>4</v>
      </c>
      <c r="J29" s="20"/>
      <c r="K29" s="20">
        <v>3</v>
      </c>
      <c r="L29" s="20">
        <v>4</v>
      </c>
      <c r="M29" s="20">
        <v>3</v>
      </c>
      <c r="N29" s="20">
        <v>4</v>
      </c>
      <c r="O29" s="56"/>
      <c r="P29" s="21"/>
      <c r="Q29" s="20">
        <v>100</v>
      </c>
      <c r="R29" s="20">
        <v>4</v>
      </c>
      <c r="S29" s="19">
        <f t="shared" si="0"/>
        <v>96</v>
      </c>
    </row>
    <row r="30" spans="1:19" ht="21" customHeight="1">
      <c r="A30" s="56"/>
      <c r="B30" s="174"/>
      <c r="C30" s="175" t="s">
        <v>232</v>
      </c>
      <c r="D30" s="20">
        <v>3</v>
      </c>
      <c r="E30" s="20">
        <v>3</v>
      </c>
      <c r="F30" s="20">
        <v>3</v>
      </c>
      <c r="G30" s="20">
        <v>3</v>
      </c>
      <c r="H30" s="20">
        <v>4</v>
      </c>
      <c r="I30" s="20">
        <v>4</v>
      </c>
      <c r="J30" s="20"/>
      <c r="K30" s="20">
        <v>3</v>
      </c>
      <c r="L30" s="20">
        <v>4</v>
      </c>
      <c r="M30" s="20">
        <v>3</v>
      </c>
      <c r="N30" s="20">
        <v>3</v>
      </c>
      <c r="O30" s="56"/>
      <c r="P30" s="21"/>
      <c r="Q30" s="20">
        <v>94</v>
      </c>
      <c r="R30" s="20">
        <v>6</v>
      </c>
      <c r="S30" s="19">
        <f t="shared" si="0"/>
        <v>88</v>
      </c>
    </row>
    <row r="31" spans="1:19" ht="21" customHeight="1">
      <c r="A31" s="56"/>
      <c r="B31" s="174"/>
      <c r="C31" s="175" t="s">
        <v>233</v>
      </c>
      <c r="D31" s="20">
        <v>4</v>
      </c>
      <c r="E31" s="20">
        <v>5</v>
      </c>
      <c r="F31" s="20">
        <v>4</v>
      </c>
      <c r="G31" s="20">
        <v>4</v>
      </c>
      <c r="H31" s="20">
        <v>4</v>
      </c>
      <c r="I31" s="20">
        <v>4</v>
      </c>
      <c r="J31" s="20"/>
      <c r="K31" s="20">
        <v>3</v>
      </c>
      <c r="L31" s="20">
        <v>4</v>
      </c>
      <c r="M31" s="20">
        <v>4</v>
      </c>
      <c r="N31" s="20">
        <v>3</v>
      </c>
      <c r="O31" s="56"/>
      <c r="P31" s="21"/>
      <c r="Q31" s="20">
        <v>78</v>
      </c>
      <c r="R31" s="20">
        <v>14</v>
      </c>
      <c r="S31" s="19">
        <f t="shared" si="0"/>
        <v>64</v>
      </c>
    </row>
    <row r="32" spans="1:19" ht="21" customHeight="1">
      <c r="A32" s="56"/>
      <c r="B32" s="464" t="s">
        <v>362</v>
      </c>
      <c r="C32" s="464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349">
        <f>SUM(Q5:Q31)</f>
        <v>2238</v>
      </c>
      <c r="R32" s="349">
        <f>SUM(R5:R31)</f>
        <v>540</v>
      </c>
      <c r="S32" s="349">
        <f>SUM(S5:S31)</f>
        <v>1698</v>
      </c>
    </row>
    <row r="33" spans="1:20" ht="12.75">
      <c r="A33" s="3"/>
      <c r="B33" s="2"/>
      <c r="C33" s="6"/>
      <c r="D33" s="7"/>
      <c r="E33" s="7"/>
      <c r="F33" s="7"/>
      <c r="G33" s="7"/>
      <c r="H33" s="7"/>
      <c r="I33" s="7"/>
      <c r="J33" s="432"/>
      <c r="K33" s="432"/>
      <c r="L33" s="432"/>
      <c r="M33" s="432"/>
      <c r="N33" s="432"/>
      <c r="O33" s="432"/>
      <c r="P33" s="432"/>
      <c r="Q33" s="432"/>
      <c r="R33" s="432"/>
      <c r="S33" s="2">
        <v>414</v>
      </c>
      <c r="T33" s="2"/>
    </row>
    <row r="34" spans="2:20" ht="12.75">
      <c r="B34" s="2"/>
      <c r="C34" s="411"/>
      <c r="D34" s="411"/>
      <c r="E34" s="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2"/>
      <c r="T34" s="2"/>
    </row>
    <row r="35" spans="1:23" ht="12.75">
      <c r="A35" s="5"/>
      <c r="B35" s="6"/>
      <c r="C35" s="7"/>
      <c r="D35" s="432"/>
      <c r="E35" s="432"/>
      <c r="F35" s="432"/>
      <c r="G35" s="357"/>
      <c r="H35" s="7"/>
      <c r="I35" s="411"/>
      <c r="J35" s="411"/>
      <c r="K35" s="411"/>
      <c r="L35" s="411"/>
      <c r="M35" s="7"/>
      <c r="N35" s="411"/>
      <c r="O35" s="411"/>
      <c r="P35" s="411"/>
      <c r="Q35" s="411"/>
      <c r="R35" s="411"/>
      <c r="S35" s="411"/>
      <c r="T35" s="7"/>
      <c r="U35" s="7"/>
      <c r="V35" s="7"/>
      <c r="W35" s="7"/>
    </row>
    <row r="36" spans="1:23" ht="12.75">
      <c r="A36" s="5"/>
      <c r="B36" s="6"/>
      <c r="C36" s="7"/>
      <c r="D36" s="23"/>
      <c r="E36" s="23"/>
      <c r="F36" s="23"/>
      <c r="G36" s="357"/>
      <c r="H36" s="7"/>
      <c r="I36" s="6"/>
      <c r="J36" s="6"/>
      <c r="K36" s="6"/>
      <c r="L36" s="6"/>
      <c r="M36" s="7"/>
      <c r="N36" s="6"/>
      <c r="O36" s="6"/>
      <c r="P36" s="6"/>
      <c r="Q36" s="6"/>
      <c r="R36" s="6"/>
      <c r="S36" s="6"/>
      <c r="T36" s="7"/>
      <c r="U36" s="7"/>
      <c r="V36" s="7"/>
      <c r="W36" s="7"/>
    </row>
    <row r="37" spans="1:23" ht="12.75">
      <c r="A37" s="1"/>
      <c r="B37" s="411"/>
      <c r="C37" s="411"/>
      <c r="D37" s="2"/>
      <c r="E37" s="432"/>
      <c r="F37" s="432"/>
      <c r="G37" s="432"/>
      <c r="H37" s="432"/>
      <c r="I37" s="7"/>
      <c r="J37" s="7"/>
      <c r="K37" s="7"/>
      <c r="L37" s="7"/>
      <c r="M37" s="7"/>
      <c r="N37" s="411"/>
      <c r="O37" s="411"/>
      <c r="P37" s="411"/>
      <c r="Q37" s="411"/>
      <c r="R37" s="411"/>
      <c r="S37" s="7"/>
      <c r="T37" s="7"/>
      <c r="U37" s="7"/>
      <c r="V37" s="7"/>
      <c r="W37" s="7"/>
    </row>
    <row r="38" spans="1:23" ht="12.75">
      <c r="A38" s="1"/>
      <c r="B38" s="6"/>
      <c r="C38" s="6"/>
      <c r="D38" s="2"/>
      <c r="E38" s="23"/>
      <c r="F38" s="23"/>
      <c r="G38" s="23"/>
      <c r="H38" s="23"/>
      <c r="I38" s="7"/>
      <c r="J38" s="7"/>
      <c r="K38" s="7"/>
      <c r="L38" s="7"/>
      <c r="M38" s="7"/>
      <c r="N38" s="6"/>
      <c r="O38" s="6"/>
      <c r="P38" s="6"/>
      <c r="Q38" s="6"/>
      <c r="R38" s="6"/>
      <c r="S38" s="7"/>
      <c r="T38" s="7"/>
      <c r="U38" s="7"/>
      <c r="V38" s="7"/>
      <c r="W38" s="7"/>
    </row>
    <row r="39" spans="1:23" ht="12.75">
      <c r="A39" s="1"/>
      <c r="B39" s="441"/>
      <c r="C39" s="411"/>
      <c r="D39" s="411"/>
      <c r="E39" s="411"/>
      <c r="F39" s="411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7"/>
      <c r="W39" s="2"/>
    </row>
    <row r="40" spans="1:23" ht="12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3"/>
      <c r="B41" s="2"/>
      <c r="C41" s="2"/>
      <c r="D41" s="2"/>
      <c r="E41" s="432"/>
      <c r="F41" s="432"/>
      <c r="G41" s="432"/>
      <c r="H41" s="432"/>
      <c r="I41" s="432"/>
      <c r="J41" s="432"/>
      <c r="K41" s="432"/>
      <c r="L41" s="432"/>
      <c r="M41" s="432"/>
      <c r="N41" s="411"/>
      <c r="O41" s="411"/>
      <c r="P41" s="411"/>
      <c r="Q41" s="7"/>
      <c r="R41" s="7"/>
      <c r="S41" s="7"/>
      <c r="T41" s="7"/>
      <c r="U41" s="7"/>
      <c r="V41" s="7"/>
      <c r="W41" s="7"/>
    </row>
    <row r="42" spans="2:23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/>
  <mergeCells count="27">
    <mergeCell ref="B32:C32"/>
    <mergeCell ref="D32:P32"/>
    <mergeCell ref="P3:P4"/>
    <mergeCell ref="Q3:Q4"/>
    <mergeCell ref="R3:R4"/>
    <mergeCell ref="J33:L33"/>
    <mergeCell ref="M33:R33"/>
    <mergeCell ref="D35:F35"/>
    <mergeCell ref="I35:L35"/>
    <mergeCell ref="N35:S35"/>
    <mergeCell ref="C34:D34"/>
    <mergeCell ref="F34:J34"/>
    <mergeCell ref="K34:R34"/>
    <mergeCell ref="A1:S1"/>
    <mergeCell ref="A2:S2"/>
    <mergeCell ref="A3:A4"/>
    <mergeCell ref="C3:C4"/>
    <mergeCell ref="D3:J3"/>
    <mergeCell ref="K3:N3"/>
    <mergeCell ref="O3:O4"/>
    <mergeCell ref="S3:S4"/>
    <mergeCell ref="E37:H37"/>
    <mergeCell ref="N37:R37"/>
    <mergeCell ref="N41:P41"/>
    <mergeCell ref="B37:C37"/>
    <mergeCell ref="B39:F39"/>
    <mergeCell ref="E41:M4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33">
      <selection activeCell="A40" sqref="A40:W47"/>
    </sheetView>
  </sheetViews>
  <sheetFormatPr defaultColWidth="9.00390625" defaultRowHeight="12.75"/>
  <cols>
    <col min="2" max="2" width="23.25390625" style="0" customWidth="1"/>
    <col min="3" max="3" width="16.875" style="0" customWidth="1"/>
    <col min="4" max="11" width="6.25390625" style="0" customWidth="1"/>
    <col min="13" max="15" width="7.625" style="0" customWidth="1"/>
    <col min="16" max="20" width="7.125" style="0" customWidth="1"/>
  </cols>
  <sheetData>
    <row r="1" spans="1:20" ht="26.25" customHeight="1">
      <c r="A1" s="473" t="s">
        <v>63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5"/>
    </row>
    <row r="2" spans="1:20" ht="12.75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57"/>
    </row>
    <row r="3" spans="1:20" ht="29.25" customHeight="1">
      <c r="A3" s="476" t="s">
        <v>0</v>
      </c>
      <c r="B3" s="478" t="s">
        <v>1</v>
      </c>
      <c r="C3" s="478"/>
      <c r="D3" s="425" t="s">
        <v>7</v>
      </c>
      <c r="E3" s="426"/>
      <c r="F3" s="426"/>
      <c r="G3" s="426"/>
      <c r="H3" s="426"/>
      <c r="I3" s="426"/>
      <c r="J3" s="426"/>
      <c r="K3" s="426"/>
      <c r="L3" s="426"/>
      <c r="M3" s="425" t="s">
        <v>8</v>
      </c>
      <c r="N3" s="426"/>
      <c r="O3" s="426"/>
      <c r="P3" s="470" t="s">
        <v>5</v>
      </c>
      <c r="Q3" s="468" t="s">
        <v>6</v>
      </c>
      <c r="R3" s="470" t="s">
        <v>4</v>
      </c>
      <c r="S3" s="470" t="s">
        <v>3</v>
      </c>
      <c r="T3" s="470" t="s">
        <v>2</v>
      </c>
    </row>
    <row r="4" spans="1:20" ht="213.75" customHeight="1">
      <c r="A4" s="477"/>
      <c r="B4" s="479"/>
      <c r="C4" s="479"/>
      <c r="D4" s="62" t="s">
        <v>21</v>
      </c>
      <c r="E4" s="62" t="s">
        <v>10</v>
      </c>
      <c r="F4" s="62" t="s">
        <v>23</v>
      </c>
      <c r="G4" s="62" t="s">
        <v>25</v>
      </c>
      <c r="H4" s="62" t="s">
        <v>26</v>
      </c>
      <c r="I4" s="64" t="s">
        <v>27</v>
      </c>
      <c r="J4" s="62" t="s">
        <v>28</v>
      </c>
      <c r="K4" s="62"/>
      <c r="L4" s="63"/>
      <c r="M4" s="62" t="s">
        <v>22</v>
      </c>
      <c r="N4" s="62" t="s">
        <v>24</v>
      </c>
      <c r="O4" s="64"/>
      <c r="P4" s="471"/>
      <c r="Q4" s="469"/>
      <c r="R4" s="471"/>
      <c r="S4" s="471"/>
      <c r="T4" s="471"/>
    </row>
    <row r="5" spans="1:20" ht="27.75" customHeight="1">
      <c r="A5" s="27"/>
      <c r="B5" s="39"/>
      <c r="C5" s="67" t="s">
        <v>30</v>
      </c>
      <c r="D5" s="72">
        <v>4</v>
      </c>
      <c r="E5" s="77">
        <v>2</v>
      </c>
      <c r="F5" s="77">
        <v>2</v>
      </c>
      <c r="G5" s="77">
        <v>2</v>
      </c>
      <c r="H5" s="72">
        <v>3</v>
      </c>
      <c r="I5" s="77">
        <v>2</v>
      </c>
      <c r="J5" s="72">
        <v>3</v>
      </c>
      <c r="K5" s="70"/>
      <c r="L5" s="70"/>
      <c r="M5" s="77">
        <v>2</v>
      </c>
      <c r="N5" s="77">
        <v>2</v>
      </c>
      <c r="O5" s="70"/>
      <c r="P5" s="70"/>
      <c r="Q5" s="73"/>
      <c r="R5" s="74">
        <v>150</v>
      </c>
      <c r="S5" s="75">
        <v>30</v>
      </c>
      <c r="T5" s="74">
        <f>R5-S5</f>
        <v>120</v>
      </c>
    </row>
    <row r="6" spans="1:20" ht="27.75" customHeight="1">
      <c r="A6" s="27"/>
      <c r="B6" s="39"/>
      <c r="C6" s="67" t="s">
        <v>31</v>
      </c>
      <c r="D6" s="72">
        <v>4</v>
      </c>
      <c r="E6" s="72">
        <v>4</v>
      </c>
      <c r="F6" s="72">
        <v>4</v>
      </c>
      <c r="G6" s="72">
        <v>4</v>
      </c>
      <c r="H6" s="72">
        <v>4</v>
      </c>
      <c r="I6" s="72">
        <v>3</v>
      </c>
      <c r="J6" s="72">
        <v>3</v>
      </c>
      <c r="K6" s="70"/>
      <c r="L6" s="70"/>
      <c r="M6" s="72">
        <v>5</v>
      </c>
      <c r="N6" s="72">
        <v>3</v>
      </c>
      <c r="O6" s="70"/>
      <c r="P6" s="70"/>
      <c r="Q6" s="73"/>
      <c r="R6" s="74">
        <v>60</v>
      </c>
      <c r="S6" s="75"/>
      <c r="T6" s="74">
        <f aca="true" t="shared" si="0" ref="T6:T36">R6-S6</f>
        <v>60</v>
      </c>
    </row>
    <row r="7" spans="1:20" ht="27.75" customHeight="1">
      <c r="A7" s="27"/>
      <c r="B7" s="57"/>
      <c r="C7" s="67" t="s">
        <v>32</v>
      </c>
      <c r="D7" s="72">
        <v>4</v>
      </c>
      <c r="E7" s="72">
        <v>3</v>
      </c>
      <c r="F7" s="72">
        <v>4</v>
      </c>
      <c r="G7" s="72">
        <v>3</v>
      </c>
      <c r="H7" s="72">
        <v>3</v>
      </c>
      <c r="I7" s="77">
        <v>2</v>
      </c>
      <c r="J7" s="72">
        <v>4</v>
      </c>
      <c r="K7" s="70"/>
      <c r="L7" s="70"/>
      <c r="M7" s="72">
        <v>3</v>
      </c>
      <c r="N7" s="72">
        <v>3</v>
      </c>
      <c r="O7" s="70"/>
      <c r="P7" s="70"/>
      <c r="Q7" s="73"/>
      <c r="R7" s="74">
        <v>78</v>
      </c>
      <c r="S7" s="75">
        <v>17</v>
      </c>
      <c r="T7" s="74">
        <f t="shared" si="0"/>
        <v>61</v>
      </c>
    </row>
    <row r="8" spans="1:20" ht="27.75" customHeight="1">
      <c r="A8" s="27"/>
      <c r="B8" s="57"/>
      <c r="C8" s="67" t="s">
        <v>33</v>
      </c>
      <c r="D8" s="77">
        <v>2</v>
      </c>
      <c r="E8" s="72">
        <v>4</v>
      </c>
      <c r="F8" s="72">
        <v>4</v>
      </c>
      <c r="G8" s="72">
        <v>3</v>
      </c>
      <c r="H8" s="72">
        <v>4</v>
      </c>
      <c r="I8" s="72">
        <v>4</v>
      </c>
      <c r="J8" s="72">
        <v>4</v>
      </c>
      <c r="K8" s="70"/>
      <c r="L8" s="70"/>
      <c r="M8" s="72">
        <v>4</v>
      </c>
      <c r="N8" s="72">
        <v>3</v>
      </c>
      <c r="O8" s="70"/>
      <c r="P8" s="70"/>
      <c r="Q8" s="73"/>
      <c r="R8" s="74">
        <v>50</v>
      </c>
      <c r="S8" s="75">
        <v>47</v>
      </c>
      <c r="T8" s="74">
        <f t="shared" si="0"/>
        <v>3</v>
      </c>
    </row>
    <row r="9" spans="1:20" ht="27.75" customHeight="1">
      <c r="A9" s="27"/>
      <c r="B9" s="57"/>
      <c r="C9" s="67" t="s">
        <v>34</v>
      </c>
      <c r="D9" s="72">
        <v>4</v>
      </c>
      <c r="E9" s="77">
        <v>2</v>
      </c>
      <c r="F9" s="72">
        <v>5</v>
      </c>
      <c r="G9" s="77">
        <v>2</v>
      </c>
      <c r="H9" s="72">
        <v>4</v>
      </c>
      <c r="I9" s="77">
        <v>2</v>
      </c>
      <c r="J9" s="72">
        <v>3</v>
      </c>
      <c r="K9" s="70"/>
      <c r="L9" s="70"/>
      <c r="M9" s="72">
        <v>3</v>
      </c>
      <c r="N9" s="72">
        <v>3</v>
      </c>
      <c r="O9" s="70"/>
      <c r="P9" s="70"/>
      <c r="Q9" s="73"/>
      <c r="R9" s="74">
        <v>136</v>
      </c>
      <c r="S9" s="75">
        <v>20</v>
      </c>
      <c r="T9" s="74">
        <f t="shared" si="0"/>
        <v>116</v>
      </c>
    </row>
    <row r="10" spans="1:20" ht="27.75" customHeight="1">
      <c r="A10" s="27"/>
      <c r="B10" s="57"/>
      <c r="C10" s="67" t="s">
        <v>35</v>
      </c>
      <c r="D10" s="72">
        <v>4</v>
      </c>
      <c r="E10" s="72">
        <v>4</v>
      </c>
      <c r="F10" s="72">
        <v>5</v>
      </c>
      <c r="G10" s="77">
        <v>2</v>
      </c>
      <c r="H10" s="72">
        <v>4</v>
      </c>
      <c r="I10" s="72">
        <v>3</v>
      </c>
      <c r="J10" s="72">
        <v>4</v>
      </c>
      <c r="K10" s="70"/>
      <c r="L10" s="70"/>
      <c r="M10" s="72">
        <v>4</v>
      </c>
      <c r="N10" s="72">
        <v>4</v>
      </c>
      <c r="O10" s="70"/>
      <c r="P10" s="70"/>
      <c r="Q10" s="73"/>
      <c r="R10" s="74">
        <v>20</v>
      </c>
      <c r="S10" s="75">
        <v>10</v>
      </c>
      <c r="T10" s="74">
        <f t="shared" si="0"/>
        <v>10</v>
      </c>
    </row>
    <row r="11" spans="1:20" ht="27.75" customHeight="1">
      <c r="A11" s="27"/>
      <c r="B11" s="57"/>
      <c r="C11" s="67" t="s">
        <v>36</v>
      </c>
      <c r="D11" s="72">
        <v>5</v>
      </c>
      <c r="E11" s="72">
        <v>4</v>
      </c>
      <c r="F11" s="72">
        <v>5</v>
      </c>
      <c r="G11" s="72">
        <v>4</v>
      </c>
      <c r="H11" s="72">
        <v>4</v>
      </c>
      <c r="I11" s="72">
        <v>4</v>
      </c>
      <c r="J11" s="72">
        <v>3</v>
      </c>
      <c r="K11" s="70"/>
      <c r="L11" s="70"/>
      <c r="M11" s="72">
        <v>4</v>
      </c>
      <c r="N11" s="72">
        <v>3</v>
      </c>
      <c r="O11" s="70"/>
      <c r="P11" s="70"/>
      <c r="Q11" s="73"/>
      <c r="R11" s="74">
        <v>54</v>
      </c>
      <c r="S11" s="75">
        <v>54</v>
      </c>
      <c r="T11" s="74">
        <f t="shared" si="0"/>
        <v>0</v>
      </c>
    </row>
    <row r="12" spans="1:20" ht="27.75" customHeight="1" hidden="1">
      <c r="A12" s="27"/>
      <c r="B12" s="68"/>
      <c r="C12" s="67" t="s">
        <v>37</v>
      </c>
      <c r="D12" s="77">
        <v>2</v>
      </c>
      <c r="E12" s="77">
        <v>2</v>
      </c>
      <c r="F12" s="77">
        <v>2</v>
      </c>
      <c r="G12" s="77">
        <v>2</v>
      </c>
      <c r="H12" s="72">
        <v>3</v>
      </c>
      <c r="I12" s="77">
        <v>2</v>
      </c>
      <c r="J12" s="77">
        <v>2</v>
      </c>
      <c r="K12" s="70"/>
      <c r="L12" s="70"/>
      <c r="M12" s="77">
        <v>2</v>
      </c>
      <c r="N12" s="77">
        <v>2</v>
      </c>
      <c r="O12" s="70"/>
      <c r="P12" s="70"/>
      <c r="Q12" s="73"/>
      <c r="R12" s="74">
        <v>246</v>
      </c>
      <c r="S12" s="75">
        <v>29</v>
      </c>
      <c r="T12" s="74">
        <f t="shared" si="0"/>
        <v>217</v>
      </c>
    </row>
    <row r="13" spans="1:20" ht="27.75" customHeight="1">
      <c r="A13" s="27"/>
      <c r="B13" s="57"/>
      <c r="C13" s="67" t="s">
        <v>38</v>
      </c>
      <c r="D13" s="72">
        <v>5</v>
      </c>
      <c r="E13" s="77">
        <v>2</v>
      </c>
      <c r="F13" s="72">
        <v>5</v>
      </c>
      <c r="G13" s="77">
        <v>2</v>
      </c>
      <c r="H13" s="72">
        <v>4</v>
      </c>
      <c r="I13" s="72">
        <v>4</v>
      </c>
      <c r="J13" s="77">
        <v>2</v>
      </c>
      <c r="K13" s="70"/>
      <c r="L13" s="70"/>
      <c r="M13" s="72">
        <v>3</v>
      </c>
      <c r="N13" s="72">
        <v>3</v>
      </c>
      <c r="O13" s="70"/>
      <c r="P13" s="70"/>
      <c r="Q13" s="73"/>
      <c r="R13" s="74">
        <v>54</v>
      </c>
      <c r="S13" s="76">
        <v>37</v>
      </c>
      <c r="T13" s="74">
        <f t="shared" si="0"/>
        <v>17</v>
      </c>
    </row>
    <row r="14" spans="1:20" ht="27.75" customHeight="1">
      <c r="A14" s="27"/>
      <c r="B14" s="57"/>
      <c r="C14" s="67" t="s">
        <v>39</v>
      </c>
      <c r="D14" s="72">
        <v>5</v>
      </c>
      <c r="E14" s="72">
        <v>5</v>
      </c>
      <c r="F14" s="72">
        <v>5</v>
      </c>
      <c r="G14" s="72">
        <v>4</v>
      </c>
      <c r="H14" s="72">
        <v>4</v>
      </c>
      <c r="I14" s="72">
        <v>4</v>
      </c>
      <c r="J14" s="72">
        <v>4</v>
      </c>
      <c r="K14" s="70"/>
      <c r="L14" s="70"/>
      <c r="M14" s="72">
        <v>5</v>
      </c>
      <c r="N14" s="403">
        <v>3</v>
      </c>
      <c r="O14" s="70"/>
      <c r="P14" s="70"/>
      <c r="Q14" s="73"/>
      <c r="R14" s="74">
        <v>36</v>
      </c>
      <c r="S14" s="75">
        <v>26</v>
      </c>
      <c r="T14" s="74">
        <f t="shared" si="0"/>
        <v>10</v>
      </c>
    </row>
    <row r="15" spans="1:20" ht="27.75" customHeight="1">
      <c r="A15" s="27"/>
      <c r="B15" s="57"/>
      <c r="C15" s="67" t="s">
        <v>40</v>
      </c>
      <c r="D15" s="72">
        <v>4</v>
      </c>
      <c r="E15" s="72">
        <v>4</v>
      </c>
      <c r="F15" s="72">
        <v>5</v>
      </c>
      <c r="G15" s="77">
        <v>2</v>
      </c>
      <c r="H15" s="72">
        <v>3</v>
      </c>
      <c r="I15" s="72">
        <v>3</v>
      </c>
      <c r="J15" s="72">
        <v>4</v>
      </c>
      <c r="K15" s="70"/>
      <c r="L15" s="70"/>
      <c r="M15" s="77">
        <v>2</v>
      </c>
      <c r="N15" s="72">
        <v>3</v>
      </c>
      <c r="O15" s="70"/>
      <c r="P15" s="70"/>
      <c r="Q15" s="73"/>
      <c r="R15" s="74">
        <v>116</v>
      </c>
      <c r="S15" s="75">
        <v>12</v>
      </c>
      <c r="T15" s="74">
        <f t="shared" si="0"/>
        <v>104</v>
      </c>
    </row>
    <row r="16" spans="1:20" ht="27.75" customHeight="1">
      <c r="A16" s="27"/>
      <c r="B16" s="57"/>
      <c r="C16" s="67" t="s">
        <v>41</v>
      </c>
      <c r="D16" s="72">
        <v>5</v>
      </c>
      <c r="E16" s="72">
        <v>4</v>
      </c>
      <c r="F16" s="72">
        <v>4</v>
      </c>
      <c r="G16" s="77">
        <v>2</v>
      </c>
      <c r="H16" s="72">
        <v>4</v>
      </c>
      <c r="I16" s="72">
        <v>4</v>
      </c>
      <c r="J16" s="72">
        <v>4</v>
      </c>
      <c r="K16" s="70"/>
      <c r="L16" s="70"/>
      <c r="M16" s="72">
        <v>4</v>
      </c>
      <c r="N16" s="72">
        <v>3</v>
      </c>
      <c r="O16" s="70"/>
      <c r="P16" s="70"/>
      <c r="Q16" s="73"/>
      <c r="R16" s="74">
        <v>22</v>
      </c>
      <c r="S16" s="75">
        <v>11</v>
      </c>
      <c r="T16" s="74">
        <f t="shared" si="0"/>
        <v>11</v>
      </c>
    </row>
    <row r="17" spans="1:20" ht="27.75" customHeight="1">
      <c r="A17" s="27"/>
      <c r="B17" s="39"/>
      <c r="C17" s="67" t="s">
        <v>42</v>
      </c>
      <c r="D17" s="72">
        <v>4</v>
      </c>
      <c r="E17" s="72">
        <v>4</v>
      </c>
      <c r="F17" s="72">
        <v>4</v>
      </c>
      <c r="G17" s="72">
        <v>4</v>
      </c>
      <c r="H17" s="72">
        <v>4</v>
      </c>
      <c r="I17" s="72">
        <v>4</v>
      </c>
      <c r="J17" s="72">
        <v>4</v>
      </c>
      <c r="K17" s="70"/>
      <c r="L17" s="70"/>
      <c r="M17" s="72">
        <v>3</v>
      </c>
      <c r="N17" s="72">
        <v>3</v>
      </c>
      <c r="O17" s="70"/>
      <c r="P17" s="70"/>
      <c r="Q17" s="73"/>
      <c r="R17" s="74">
        <v>84</v>
      </c>
      <c r="S17" s="75">
        <v>19</v>
      </c>
      <c r="T17" s="74">
        <f t="shared" si="0"/>
        <v>65</v>
      </c>
    </row>
    <row r="18" spans="1:20" ht="27.75" customHeight="1">
      <c r="A18" s="27"/>
      <c r="B18" s="57"/>
      <c r="C18" s="67" t="s">
        <v>43</v>
      </c>
      <c r="D18" s="72">
        <v>4</v>
      </c>
      <c r="E18" s="77">
        <v>2</v>
      </c>
      <c r="F18" s="72">
        <v>4</v>
      </c>
      <c r="G18" s="77">
        <v>2</v>
      </c>
      <c r="H18" s="72">
        <v>3</v>
      </c>
      <c r="I18" s="77">
        <v>2</v>
      </c>
      <c r="J18" s="72">
        <v>3</v>
      </c>
      <c r="K18" s="70"/>
      <c r="L18" s="70"/>
      <c r="M18" s="77">
        <v>2</v>
      </c>
      <c r="N18" s="77">
        <v>2</v>
      </c>
      <c r="O18" s="70"/>
      <c r="P18" s="70"/>
      <c r="Q18" s="73"/>
      <c r="R18" s="74">
        <v>214</v>
      </c>
      <c r="S18" s="75">
        <v>35</v>
      </c>
      <c r="T18" s="74">
        <f t="shared" si="0"/>
        <v>179</v>
      </c>
    </row>
    <row r="19" spans="1:20" ht="27.75" customHeight="1">
      <c r="A19" s="27"/>
      <c r="B19" s="39"/>
      <c r="C19" s="67" t="s">
        <v>44</v>
      </c>
      <c r="D19" s="77">
        <v>2</v>
      </c>
      <c r="E19" s="77">
        <v>2</v>
      </c>
      <c r="F19" s="72">
        <v>2</v>
      </c>
      <c r="G19" s="77">
        <v>2</v>
      </c>
      <c r="H19" s="72">
        <v>4</v>
      </c>
      <c r="I19" s="77">
        <v>2</v>
      </c>
      <c r="J19" s="72">
        <v>3</v>
      </c>
      <c r="K19" s="70"/>
      <c r="L19" s="70"/>
      <c r="M19" s="77">
        <v>2</v>
      </c>
      <c r="N19" s="77">
        <v>2</v>
      </c>
      <c r="O19" s="70"/>
      <c r="P19" s="70"/>
      <c r="Q19" s="73"/>
      <c r="R19" s="74">
        <v>234</v>
      </c>
      <c r="S19" s="75">
        <v>15</v>
      </c>
      <c r="T19" s="74">
        <f t="shared" si="0"/>
        <v>219</v>
      </c>
    </row>
    <row r="20" spans="1:20" ht="27.75" customHeight="1" hidden="1">
      <c r="A20" s="27"/>
      <c r="B20" s="69"/>
      <c r="C20" s="67" t="s">
        <v>61</v>
      </c>
      <c r="D20" s="77">
        <v>2</v>
      </c>
      <c r="E20" s="77">
        <v>2</v>
      </c>
      <c r="F20" s="72">
        <v>2</v>
      </c>
      <c r="G20" s="77">
        <v>2</v>
      </c>
      <c r="H20" s="72">
        <v>2</v>
      </c>
      <c r="I20" s="72">
        <v>2</v>
      </c>
      <c r="J20" s="72">
        <v>2</v>
      </c>
      <c r="K20" s="70"/>
      <c r="L20" s="70"/>
      <c r="M20" s="72">
        <v>2</v>
      </c>
      <c r="N20" s="72">
        <v>2</v>
      </c>
      <c r="O20" s="70"/>
      <c r="P20" s="70"/>
      <c r="Q20" s="73"/>
      <c r="R20" s="74">
        <v>52</v>
      </c>
      <c r="S20" s="75">
        <v>6</v>
      </c>
      <c r="T20" s="74">
        <f t="shared" si="0"/>
        <v>46</v>
      </c>
    </row>
    <row r="21" spans="1:20" ht="27.75" customHeight="1">
      <c r="A21" s="27"/>
      <c r="B21" s="58"/>
      <c r="C21" s="67" t="s">
        <v>45</v>
      </c>
      <c r="D21" s="72">
        <v>4</v>
      </c>
      <c r="E21" s="77">
        <v>2</v>
      </c>
      <c r="F21" s="72">
        <v>3</v>
      </c>
      <c r="G21" s="77">
        <v>2</v>
      </c>
      <c r="H21" s="72">
        <v>4</v>
      </c>
      <c r="I21" s="72">
        <v>3</v>
      </c>
      <c r="J21" s="72">
        <v>3</v>
      </c>
      <c r="K21" s="70"/>
      <c r="L21" s="70"/>
      <c r="M21" s="72">
        <v>4</v>
      </c>
      <c r="N21" s="72">
        <v>3</v>
      </c>
      <c r="O21" s="70"/>
      <c r="P21" s="70"/>
      <c r="Q21" s="73"/>
      <c r="R21" s="74">
        <v>12</v>
      </c>
      <c r="S21" s="75"/>
      <c r="T21" s="74">
        <f t="shared" si="0"/>
        <v>12</v>
      </c>
    </row>
    <row r="22" spans="1:20" ht="27.75" customHeight="1">
      <c r="A22" s="27"/>
      <c r="B22" s="57"/>
      <c r="C22" s="67" t="s">
        <v>46</v>
      </c>
      <c r="D22" s="72">
        <v>4</v>
      </c>
      <c r="E22" s="72">
        <v>3</v>
      </c>
      <c r="F22" s="72">
        <v>2</v>
      </c>
      <c r="G22" s="77">
        <v>2</v>
      </c>
      <c r="H22" s="72">
        <v>4</v>
      </c>
      <c r="I22" s="72">
        <v>4</v>
      </c>
      <c r="J22" s="72">
        <v>4</v>
      </c>
      <c r="K22" s="70"/>
      <c r="L22" s="70"/>
      <c r="M22" s="77">
        <v>2</v>
      </c>
      <c r="N22" s="72">
        <v>3</v>
      </c>
      <c r="O22" s="70"/>
      <c r="P22" s="70"/>
      <c r="Q22" s="73"/>
      <c r="R22" s="74">
        <v>128</v>
      </c>
      <c r="S22" s="75">
        <v>17</v>
      </c>
      <c r="T22" s="74">
        <f t="shared" si="0"/>
        <v>111</v>
      </c>
    </row>
    <row r="23" spans="1:20" ht="27.75" customHeight="1">
      <c r="A23" s="27"/>
      <c r="B23" s="57"/>
      <c r="C23" s="67" t="s">
        <v>47</v>
      </c>
      <c r="D23" s="72">
        <v>4</v>
      </c>
      <c r="E23" s="77">
        <v>2</v>
      </c>
      <c r="F23" s="72">
        <v>5</v>
      </c>
      <c r="G23" s="72">
        <v>4</v>
      </c>
      <c r="H23" s="72">
        <v>4</v>
      </c>
      <c r="I23" s="72">
        <v>3</v>
      </c>
      <c r="J23" s="72">
        <v>4</v>
      </c>
      <c r="K23" s="70"/>
      <c r="L23" s="70"/>
      <c r="M23" s="72">
        <v>5</v>
      </c>
      <c r="N23" s="72">
        <v>3</v>
      </c>
      <c r="O23" s="70"/>
      <c r="P23" s="70"/>
      <c r="Q23" s="73"/>
      <c r="R23" s="74">
        <v>106</v>
      </c>
      <c r="S23" s="75">
        <v>17</v>
      </c>
      <c r="T23" s="74">
        <f t="shared" si="0"/>
        <v>89</v>
      </c>
    </row>
    <row r="24" spans="1:20" ht="27.75" customHeight="1">
      <c r="A24" s="27"/>
      <c r="B24" s="57"/>
      <c r="C24" s="67" t="s">
        <v>48</v>
      </c>
      <c r="D24" s="77">
        <v>2</v>
      </c>
      <c r="E24" s="77">
        <v>2</v>
      </c>
      <c r="F24" s="77">
        <v>2</v>
      </c>
      <c r="G24" s="77">
        <v>2</v>
      </c>
      <c r="H24" s="72">
        <v>3</v>
      </c>
      <c r="I24" s="77">
        <v>2</v>
      </c>
      <c r="J24" s="77">
        <v>2</v>
      </c>
      <c r="K24" s="70"/>
      <c r="L24" s="70"/>
      <c r="M24" s="77">
        <v>2</v>
      </c>
      <c r="N24" s="77">
        <v>2</v>
      </c>
      <c r="O24" s="70"/>
      <c r="P24" s="70"/>
      <c r="Q24" s="73"/>
      <c r="R24" s="74">
        <v>264</v>
      </c>
      <c r="S24" s="75">
        <v>12</v>
      </c>
      <c r="T24" s="74">
        <f t="shared" si="0"/>
        <v>252</v>
      </c>
    </row>
    <row r="25" spans="1:20" ht="27.75" customHeight="1">
      <c r="A25" s="27"/>
      <c r="B25" s="57"/>
      <c r="C25" s="67" t="s">
        <v>49</v>
      </c>
      <c r="D25" s="72">
        <v>4</v>
      </c>
      <c r="E25" s="72">
        <v>3</v>
      </c>
      <c r="F25" s="72">
        <v>4</v>
      </c>
      <c r="G25" s="72">
        <v>4</v>
      </c>
      <c r="H25" s="72">
        <v>4</v>
      </c>
      <c r="I25" s="72">
        <v>4</v>
      </c>
      <c r="J25" s="72">
        <v>4</v>
      </c>
      <c r="K25" s="70"/>
      <c r="L25" s="70"/>
      <c r="M25" s="72">
        <v>5</v>
      </c>
      <c r="N25" s="72">
        <v>3</v>
      </c>
      <c r="O25" s="70"/>
      <c r="P25" s="70"/>
      <c r="Q25" s="73"/>
      <c r="R25" s="74">
        <v>62</v>
      </c>
      <c r="S25" s="75">
        <v>49</v>
      </c>
      <c r="T25" s="74">
        <f t="shared" si="0"/>
        <v>13</v>
      </c>
    </row>
    <row r="26" spans="1:20" ht="27.75" customHeight="1">
      <c r="A26" s="27"/>
      <c r="B26" s="57"/>
      <c r="C26" s="67" t="s">
        <v>50</v>
      </c>
      <c r="D26" s="72">
        <v>5</v>
      </c>
      <c r="E26" s="72">
        <v>4</v>
      </c>
      <c r="F26" s="72">
        <v>5</v>
      </c>
      <c r="G26" s="72">
        <v>4</v>
      </c>
      <c r="H26" s="72">
        <v>4</v>
      </c>
      <c r="I26" s="72">
        <v>4</v>
      </c>
      <c r="J26" s="72">
        <v>4</v>
      </c>
      <c r="K26" s="70"/>
      <c r="L26" s="70"/>
      <c r="M26" s="72">
        <v>4</v>
      </c>
      <c r="N26" s="403">
        <v>3</v>
      </c>
      <c r="O26" s="70"/>
      <c r="P26" s="70"/>
      <c r="Q26" s="73"/>
      <c r="R26" s="74">
        <v>16</v>
      </c>
      <c r="S26" s="75">
        <v>9</v>
      </c>
      <c r="T26" s="74">
        <f t="shared" si="0"/>
        <v>7</v>
      </c>
    </row>
    <row r="27" spans="1:20" ht="27.75" customHeight="1">
      <c r="A27" s="27"/>
      <c r="B27" s="57"/>
      <c r="C27" s="67" t="s">
        <v>51</v>
      </c>
      <c r="D27" s="72">
        <v>4</v>
      </c>
      <c r="E27" s="72">
        <v>3</v>
      </c>
      <c r="F27" s="72">
        <v>5</v>
      </c>
      <c r="G27" s="77">
        <v>2</v>
      </c>
      <c r="H27" s="72">
        <v>3</v>
      </c>
      <c r="I27" s="77">
        <v>2</v>
      </c>
      <c r="J27" s="72">
        <v>3</v>
      </c>
      <c r="K27" s="70"/>
      <c r="L27" s="70"/>
      <c r="M27" s="72">
        <v>4</v>
      </c>
      <c r="N27" s="72">
        <v>3</v>
      </c>
      <c r="O27" s="70"/>
      <c r="P27" s="70"/>
      <c r="Q27" s="73"/>
      <c r="R27" s="74">
        <v>156</v>
      </c>
      <c r="S27" s="75">
        <v>35</v>
      </c>
      <c r="T27" s="74">
        <f t="shared" si="0"/>
        <v>121</v>
      </c>
    </row>
    <row r="28" spans="1:20" ht="27.75" customHeight="1">
      <c r="A28" s="27"/>
      <c r="B28" s="57"/>
      <c r="C28" s="67" t="s">
        <v>52</v>
      </c>
      <c r="D28" s="77">
        <v>2</v>
      </c>
      <c r="E28" s="77">
        <v>2</v>
      </c>
      <c r="F28" s="72">
        <v>5</v>
      </c>
      <c r="G28" s="72">
        <v>3</v>
      </c>
      <c r="H28" s="72">
        <v>4</v>
      </c>
      <c r="I28" s="72">
        <v>3</v>
      </c>
      <c r="J28" s="72">
        <v>3</v>
      </c>
      <c r="K28" s="70"/>
      <c r="L28" s="70"/>
      <c r="M28" s="72">
        <v>3</v>
      </c>
      <c r="N28" s="72">
        <v>3</v>
      </c>
      <c r="O28" s="70"/>
      <c r="P28" s="70"/>
      <c r="Q28" s="73"/>
      <c r="R28" s="74">
        <v>122</v>
      </c>
      <c r="S28" s="75">
        <v>9</v>
      </c>
      <c r="T28" s="74">
        <f t="shared" si="0"/>
        <v>113</v>
      </c>
    </row>
    <row r="29" spans="1:20" ht="27.75" customHeight="1">
      <c r="A29" s="27"/>
      <c r="B29" s="57"/>
      <c r="C29" s="67" t="s">
        <v>53</v>
      </c>
      <c r="D29" s="72">
        <v>4</v>
      </c>
      <c r="E29" s="77">
        <v>2</v>
      </c>
      <c r="F29" s="72">
        <v>5</v>
      </c>
      <c r="G29" s="77">
        <v>2</v>
      </c>
      <c r="H29" s="72">
        <v>3</v>
      </c>
      <c r="I29" s="72">
        <v>3</v>
      </c>
      <c r="J29" s="72">
        <v>3</v>
      </c>
      <c r="K29" s="70"/>
      <c r="L29" s="70"/>
      <c r="M29" s="77">
        <v>2</v>
      </c>
      <c r="N29" s="77">
        <v>2</v>
      </c>
      <c r="O29" s="70"/>
      <c r="P29" s="70"/>
      <c r="Q29" s="73"/>
      <c r="R29" s="74">
        <v>144</v>
      </c>
      <c r="S29" s="75">
        <v>25</v>
      </c>
      <c r="T29" s="74">
        <f t="shared" si="0"/>
        <v>119</v>
      </c>
    </row>
    <row r="30" spans="1:20" ht="27.75" customHeight="1">
      <c r="A30" s="27"/>
      <c r="B30" s="382"/>
      <c r="C30" s="373" t="s">
        <v>54</v>
      </c>
      <c r="D30" s="383">
        <v>5</v>
      </c>
      <c r="E30" s="383">
        <v>4</v>
      </c>
      <c r="F30" s="383">
        <v>5</v>
      </c>
      <c r="G30" s="383">
        <v>4</v>
      </c>
      <c r="H30" s="383">
        <v>4</v>
      </c>
      <c r="I30" s="383">
        <v>4</v>
      </c>
      <c r="J30" s="383">
        <v>5</v>
      </c>
      <c r="K30" s="384"/>
      <c r="L30" s="384"/>
      <c r="M30" s="383">
        <v>5</v>
      </c>
      <c r="N30" s="383">
        <v>4</v>
      </c>
      <c r="O30" s="70"/>
      <c r="P30" s="70"/>
      <c r="Q30" s="73"/>
      <c r="R30" s="74">
        <v>48</v>
      </c>
      <c r="S30" s="75">
        <v>30</v>
      </c>
      <c r="T30" s="74">
        <f t="shared" si="0"/>
        <v>18</v>
      </c>
    </row>
    <row r="31" spans="1:20" ht="27.75" customHeight="1">
      <c r="A31" s="27"/>
      <c r="B31" s="57"/>
      <c r="C31" s="67" t="s">
        <v>55</v>
      </c>
      <c r="D31" s="72">
        <v>5</v>
      </c>
      <c r="E31" s="72">
        <v>4</v>
      </c>
      <c r="F31" s="72">
        <v>5</v>
      </c>
      <c r="G31" s="403">
        <v>3</v>
      </c>
      <c r="H31" s="72">
        <v>4</v>
      </c>
      <c r="I31" s="72">
        <v>4</v>
      </c>
      <c r="J31" s="72">
        <v>5</v>
      </c>
      <c r="K31" s="70"/>
      <c r="L31" s="70"/>
      <c r="M31" s="72">
        <v>5</v>
      </c>
      <c r="N31" s="72">
        <v>4</v>
      </c>
      <c r="O31" s="70"/>
      <c r="P31" s="70"/>
      <c r="Q31" s="73"/>
      <c r="R31" s="74">
        <v>14</v>
      </c>
      <c r="S31" s="75">
        <v>14</v>
      </c>
      <c r="T31" s="74">
        <f t="shared" si="0"/>
        <v>0</v>
      </c>
    </row>
    <row r="32" spans="1:20" ht="27.75" customHeight="1">
      <c r="A32" s="27"/>
      <c r="B32" s="57"/>
      <c r="C32" s="67" t="s">
        <v>56</v>
      </c>
      <c r="D32" s="72">
        <v>4</v>
      </c>
      <c r="E32" s="77">
        <v>2</v>
      </c>
      <c r="F32" s="72">
        <v>4</v>
      </c>
      <c r="G32" s="72">
        <v>4</v>
      </c>
      <c r="H32" s="72">
        <v>4</v>
      </c>
      <c r="I32" s="72">
        <v>3</v>
      </c>
      <c r="J32" s="72">
        <v>3</v>
      </c>
      <c r="K32" s="70"/>
      <c r="L32" s="70"/>
      <c r="M32" s="72">
        <v>3</v>
      </c>
      <c r="N32" s="72">
        <v>3</v>
      </c>
      <c r="O32" s="70"/>
      <c r="P32" s="70"/>
      <c r="Q32" s="73"/>
      <c r="R32" s="74">
        <v>144</v>
      </c>
      <c r="S32" s="75"/>
      <c r="T32" s="74">
        <f t="shared" si="0"/>
        <v>144</v>
      </c>
    </row>
    <row r="33" spans="1:20" ht="27.75" customHeight="1">
      <c r="A33" s="27"/>
      <c r="B33" s="57"/>
      <c r="C33" s="67" t="s">
        <v>57</v>
      </c>
      <c r="D33" s="72">
        <v>4</v>
      </c>
      <c r="E33" s="77">
        <v>2</v>
      </c>
      <c r="F33" s="72">
        <v>5</v>
      </c>
      <c r="G33" s="72">
        <v>3</v>
      </c>
      <c r="H33" s="72">
        <v>4</v>
      </c>
      <c r="I33" s="77">
        <v>2</v>
      </c>
      <c r="J33" s="72">
        <v>3</v>
      </c>
      <c r="K33" s="70"/>
      <c r="L33" s="70"/>
      <c r="M33" s="72">
        <v>3</v>
      </c>
      <c r="N33" s="72">
        <v>3</v>
      </c>
      <c r="O33" s="70"/>
      <c r="P33" s="70"/>
      <c r="Q33" s="73"/>
      <c r="R33" s="74">
        <v>126</v>
      </c>
      <c r="S33" s="75"/>
      <c r="T33" s="74">
        <f t="shared" si="0"/>
        <v>126</v>
      </c>
    </row>
    <row r="34" spans="1:20" ht="27.75" customHeight="1">
      <c r="A34" s="27"/>
      <c r="B34" s="57"/>
      <c r="C34" s="67" t="s">
        <v>58</v>
      </c>
      <c r="D34" s="72">
        <v>4</v>
      </c>
      <c r="E34" s="77">
        <v>2</v>
      </c>
      <c r="F34" s="72">
        <v>5</v>
      </c>
      <c r="G34" s="72">
        <v>3</v>
      </c>
      <c r="H34" s="72">
        <v>4</v>
      </c>
      <c r="I34" s="72">
        <v>3</v>
      </c>
      <c r="J34" s="72">
        <v>3</v>
      </c>
      <c r="K34" s="70"/>
      <c r="L34" s="70"/>
      <c r="M34" s="72">
        <v>3</v>
      </c>
      <c r="N34" s="72">
        <v>3</v>
      </c>
      <c r="O34" s="70"/>
      <c r="P34" s="70"/>
      <c r="Q34" s="73"/>
      <c r="R34" s="74">
        <v>108</v>
      </c>
      <c r="S34" s="75">
        <v>12</v>
      </c>
      <c r="T34" s="74">
        <f t="shared" si="0"/>
        <v>96</v>
      </c>
    </row>
    <row r="35" spans="1:20" ht="27.75" customHeight="1">
      <c r="A35" s="27"/>
      <c r="B35" s="57"/>
      <c r="C35" s="67" t="s">
        <v>59</v>
      </c>
      <c r="D35" s="72">
        <v>5</v>
      </c>
      <c r="E35" s="77">
        <v>2</v>
      </c>
      <c r="F35" s="77">
        <v>2</v>
      </c>
      <c r="G35" s="77">
        <v>2</v>
      </c>
      <c r="H35" s="72">
        <v>3</v>
      </c>
      <c r="I35" s="77">
        <v>2</v>
      </c>
      <c r="J35" s="77">
        <v>2</v>
      </c>
      <c r="K35" s="70"/>
      <c r="L35" s="70"/>
      <c r="M35" s="77">
        <v>2</v>
      </c>
      <c r="N35" s="72">
        <v>3</v>
      </c>
      <c r="O35" s="70"/>
      <c r="P35" s="70"/>
      <c r="Q35" s="73"/>
      <c r="R35" s="75">
        <v>180</v>
      </c>
      <c r="S35" s="75"/>
      <c r="T35" s="74">
        <f t="shared" si="0"/>
        <v>180</v>
      </c>
    </row>
    <row r="36" spans="1:20" ht="27.75" customHeight="1">
      <c r="A36" s="27"/>
      <c r="B36" s="57"/>
      <c r="C36" s="67" t="s">
        <v>62</v>
      </c>
      <c r="D36" s="77">
        <v>2</v>
      </c>
      <c r="E36" s="77">
        <v>2</v>
      </c>
      <c r="F36" s="77">
        <v>2</v>
      </c>
      <c r="G36" s="72">
        <v>4</v>
      </c>
      <c r="H36" s="72">
        <v>3</v>
      </c>
      <c r="I36" s="72">
        <v>3</v>
      </c>
      <c r="J36" s="72">
        <v>4</v>
      </c>
      <c r="K36" s="70"/>
      <c r="L36" s="70"/>
      <c r="M36" s="72">
        <v>3</v>
      </c>
      <c r="N36" s="72">
        <v>3</v>
      </c>
      <c r="O36" s="70"/>
      <c r="P36" s="70"/>
      <c r="Q36" s="73"/>
      <c r="R36" s="74">
        <v>34</v>
      </c>
      <c r="S36" s="74">
        <v>34</v>
      </c>
      <c r="T36" s="74">
        <f t="shared" si="0"/>
        <v>0</v>
      </c>
    </row>
    <row r="37" spans="1:20" ht="15">
      <c r="A37" s="8"/>
      <c r="B37" s="57"/>
      <c r="C37" s="59" t="s">
        <v>60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>
        <f>SUM(R5:R21)</f>
        <v>1618</v>
      </c>
      <c r="S37" s="73">
        <f>SUM(S5:S21)</f>
        <v>368</v>
      </c>
      <c r="T37" s="73">
        <f>SUM(T5:T21)</f>
        <v>1250</v>
      </c>
    </row>
    <row r="38" spans="1:20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24">
        <v>408</v>
      </c>
    </row>
    <row r="39" spans="1:20" ht="27.7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5"/>
    </row>
    <row r="40" spans="1:23" ht="12.75">
      <c r="A40" s="441"/>
      <c r="B40" s="411"/>
      <c r="C40" s="442"/>
      <c r="D40" s="442"/>
      <c r="E40" s="442"/>
      <c r="F40" s="7"/>
      <c r="G40" s="357"/>
      <c r="H40" s="7"/>
      <c r="I40" s="7"/>
      <c r="J40" s="432"/>
      <c r="K40" s="432"/>
      <c r="L40" s="432"/>
      <c r="M40" s="432"/>
      <c r="N40" s="7"/>
      <c r="O40" s="7"/>
      <c r="P40" s="411"/>
      <c r="Q40" s="411"/>
      <c r="R40" s="411"/>
      <c r="S40" s="411"/>
      <c r="T40" s="411"/>
      <c r="U40" s="7"/>
      <c r="V40" s="7"/>
      <c r="W40" s="7"/>
    </row>
    <row r="41" spans="1:23" ht="12.75">
      <c r="A41" s="5"/>
      <c r="B41" s="6"/>
      <c r="C41" s="358"/>
      <c r="D41" s="358"/>
      <c r="E41" s="358"/>
      <c r="F41" s="7"/>
      <c r="G41" s="357"/>
      <c r="H41" s="7"/>
      <c r="I41" s="7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ht="12.75">
      <c r="A42" s="1"/>
      <c r="B42" s="411"/>
      <c r="C42" s="411"/>
      <c r="D42" s="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11"/>
      <c r="P42" s="411"/>
      <c r="Q42" s="411"/>
      <c r="R42" s="411"/>
      <c r="S42" s="411"/>
      <c r="T42" s="7"/>
      <c r="U42" s="7"/>
      <c r="V42" s="7"/>
      <c r="W42" s="7"/>
    </row>
    <row r="43" spans="1:23" ht="12.75">
      <c r="A43" s="1"/>
      <c r="B43" s="6"/>
      <c r="C43" s="6"/>
      <c r="D43" s="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ht="12.75">
      <c r="A44" s="1"/>
      <c r="B44" s="441"/>
      <c r="C44" s="411"/>
      <c r="D44" s="411"/>
      <c r="E44" s="411"/>
      <c r="F44" s="411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7"/>
      <c r="W44" s="2"/>
    </row>
    <row r="45" spans="1:23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3"/>
      <c r="B46" s="4"/>
      <c r="C46" s="4"/>
      <c r="D46" s="4"/>
      <c r="E46" s="472"/>
      <c r="F46" s="472"/>
      <c r="G46" s="472"/>
      <c r="H46" s="472"/>
      <c r="I46" s="472"/>
      <c r="J46" s="472"/>
      <c r="K46" s="472"/>
      <c r="L46" s="472"/>
      <c r="M46" s="472"/>
      <c r="N46" s="4"/>
      <c r="O46" s="4"/>
      <c r="P46" s="472"/>
      <c r="Q46" s="472"/>
      <c r="R46" s="472"/>
      <c r="S46" s="472"/>
      <c r="T46" s="472"/>
      <c r="U46" s="472"/>
      <c r="V46" s="472"/>
      <c r="W46" s="472"/>
    </row>
  </sheetData>
  <sheetProtection/>
  <mergeCells count="22">
    <mergeCell ref="M3:O3"/>
    <mergeCell ref="P3:P4"/>
    <mergeCell ref="O42:S42"/>
    <mergeCell ref="B42:C42"/>
    <mergeCell ref="S3:S4"/>
    <mergeCell ref="T3:T4"/>
    <mergeCell ref="A1:T1"/>
    <mergeCell ref="A2:T2"/>
    <mergeCell ref="A3:A4"/>
    <mergeCell ref="B3:B4"/>
    <mergeCell ref="C3:C4"/>
    <mergeCell ref="D3:L3"/>
    <mergeCell ref="E42:N42"/>
    <mergeCell ref="B44:F44"/>
    <mergeCell ref="Q3:Q4"/>
    <mergeCell ref="R3:R4"/>
    <mergeCell ref="E46:M46"/>
    <mergeCell ref="P46:W46"/>
    <mergeCell ref="A40:B40"/>
    <mergeCell ref="C40:E40"/>
    <mergeCell ref="J40:M40"/>
    <mergeCell ref="P40:T4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4"/>
  <sheetViews>
    <sheetView zoomScale="110" zoomScaleNormal="110" zoomScalePageLayoutView="0" workbookViewId="0" topLeftCell="A4">
      <selection activeCell="B20" sqref="B20"/>
    </sheetView>
  </sheetViews>
  <sheetFormatPr defaultColWidth="9.00390625" defaultRowHeight="12.75"/>
  <cols>
    <col min="1" max="1" width="2.75390625" style="0" customWidth="1"/>
    <col min="2" max="2" width="28.375" style="0" customWidth="1"/>
    <col min="3" max="3" width="3.625" style="0" customWidth="1"/>
    <col min="4" max="6" width="3.25390625" style="0" customWidth="1"/>
    <col min="7" max="7" width="3.625" style="0" customWidth="1"/>
    <col min="8" max="8" width="3.75390625" style="0" customWidth="1"/>
    <col min="9" max="9" width="3.625" style="0" customWidth="1"/>
    <col min="10" max="10" width="3.375" style="0" customWidth="1"/>
    <col min="11" max="11" width="3.75390625" style="0" customWidth="1"/>
    <col min="12" max="12" width="3.625" style="0" customWidth="1"/>
    <col min="13" max="14" width="3.375" style="0" customWidth="1"/>
    <col min="15" max="17" width="3.625" style="0" customWidth="1"/>
    <col min="18" max="18" width="3.25390625" style="0" customWidth="1"/>
    <col min="19" max="19" width="3.625" style="0" customWidth="1"/>
    <col min="20" max="20" width="6.00390625" style="0" customWidth="1"/>
    <col min="21" max="21" width="7.75390625" style="0" customWidth="1"/>
    <col min="22" max="22" width="5.75390625" style="0" customWidth="1"/>
    <col min="23" max="23" width="5.625" style="0" customWidth="1"/>
    <col min="24" max="24" width="5.125" style="0" customWidth="1"/>
  </cols>
  <sheetData>
    <row r="1" spans="1:24" ht="31.5" customHeight="1">
      <c r="A1" s="516" t="s">
        <v>527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8"/>
    </row>
    <row r="2" spans="1:24" ht="13.5" thickBo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8"/>
      <c r="Q2" s="438"/>
      <c r="R2" s="438"/>
      <c r="S2" s="438"/>
      <c r="T2" s="437"/>
      <c r="U2" s="437"/>
      <c r="V2" s="437"/>
      <c r="W2" s="437"/>
      <c r="X2" s="457"/>
    </row>
    <row r="3" spans="1:24" ht="37.5" customHeight="1">
      <c r="A3" s="458" t="s">
        <v>0</v>
      </c>
      <c r="B3" s="460" t="s">
        <v>1</v>
      </c>
      <c r="C3" s="516" t="s">
        <v>7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66" t="s">
        <v>8</v>
      </c>
      <c r="Q3" s="565"/>
      <c r="R3" s="565"/>
      <c r="S3" s="564"/>
      <c r="T3" s="604" t="s">
        <v>5</v>
      </c>
      <c r="U3" s="512" t="s">
        <v>6</v>
      </c>
      <c r="V3" s="510" t="s">
        <v>4</v>
      </c>
      <c r="W3" s="510" t="s">
        <v>3</v>
      </c>
      <c r="X3" s="510" t="s">
        <v>2</v>
      </c>
    </row>
    <row r="4" spans="1:24" ht="236.25" customHeight="1">
      <c r="A4" s="459"/>
      <c r="B4" s="461"/>
      <c r="C4" s="559" t="s">
        <v>67</v>
      </c>
      <c r="D4" s="559" t="s">
        <v>526</v>
      </c>
      <c r="E4" s="559" t="s">
        <v>12</v>
      </c>
      <c r="F4" s="559" t="s">
        <v>525</v>
      </c>
      <c r="G4" s="559" t="s">
        <v>403</v>
      </c>
      <c r="H4" s="559" t="s">
        <v>402</v>
      </c>
      <c r="I4" s="559" t="s">
        <v>524</v>
      </c>
      <c r="J4" s="559" t="s">
        <v>401</v>
      </c>
      <c r="K4" s="559" t="s">
        <v>400</v>
      </c>
      <c r="L4" s="559"/>
      <c r="M4" s="559"/>
      <c r="N4" s="559"/>
      <c r="O4" s="561"/>
      <c r="P4" s="560" t="s">
        <v>399</v>
      </c>
      <c r="Q4" s="559" t="s">
        <v>397</v>
      </c>
      <c r="R4" s="559"/>
      <c r="S4" s="558"/>
      <c r="T4" s="601"/>
      <c r="U4" s="513"/>
      <c r="V4" s="511"/>
      <c r="W4" s="511"/>
      <c r="X4" s="511"/>
    </row>
    <row r="5" spans="1:24" s="10" customFormat="1" ht="11.25">
      <c r="A5" s="8">
        <v>1</v>
      </c>
      <c r="B5" s="8">
        <v>21400201214</v>
      </c>
      <c r="C5" s="27">
        <v>5</v>
      </c>
      <c r="D5" s="27">
        <v>4</v>
      </c>
      <c r="E5" s="27">
        <v>4</v>
      </c>
      <c r="F5" s="27">
        <v>4</v>
      </c>
      <c r="G5" s="27">
        <v>5</v>
      </c>
      <c r="H5" s="27">
        <v>5</v>
      </c>
      <c r="I5" s="27">
        <v>5</v>
      </c>
      <c r="J5" s="27">
        <v>4</v>
      </c>
      <c r="K5" s="27">
        <v>4</v>
      </c>
      <c r="L5" s="27"/>
      <c r="M5" s="27"/>
      <c r="N5" s="27"/>
      <c r="O5" s="173"/>
      <c r="P5" s="578">
        <v>4</v>
      </c>
      <c r="Q5" s="27">
        <v>5</v>
      </c>
      <c r="R5" s="27"/>
      <c r="S5" s="577"/>
      <c r="T5" s="600">
        <f>SUM(C5:S5)/11</f>
        <v>4.454545454545454</v>
      </c>
      <c r="U5" s="27"/>
      <c r="V5" s="27">
        <v>16</v>
      </c>
      <c r="W5" s="27"/>
      <c r="X5" s="27">
        <v>16</v>
      </c>
    </row>
    <row r="6" spans="1:24" s="10" customFormat="1" ht="11.25">
      <c r="A6" s="8">
        <v>2</v>
      </c>
      <c r="B6" s="8">
        <v>21400201213</v>
      </c>
      <c r="C6" s="27">
        <v>4</v>
      </c>
      <c r="D6" s="27">
        <v>4</v>
      </c>
      <c r="E6" s="27">
        <v>5</v>
      </c>
      <c r="F6" s="27">
        <v>4</v>
      </c>
      <c r="G6" s="27">
        <v>4</v>
      </c>
      <c r="H6" s="27">
        <v>3</v>
      </c>
      <c r="I6" s="27">
        <v>4</v>
      </c>
      <c r="J6" s="27">
        <v>3</v>
      </c>
      <c r="K6" s="27">
        <v>4</v>
      </c>
      <c r="L6" s="27"/>
      <c r="M6" s="27"/>
      <c r="N6" s="27"/>
      <c r="O6" s="173"/>
      <c r="P6" s="578">
        <v>5</v>
      </c>
      <c r="Q6" s="27">
        <v>5</v>
      </c>
      <c r="R6" s="27"/>
      <c r="S6" s="577"/>
      <c r="T6" s="600">
        <f>SUM(C6:S6)/11</f>
        <v>4.090909090909091</v>
      </c>
      <c r="U6" s="27"/>
      <c r="V6" s="27">
        <v>126</v>
      </c>
      <c r="W6" s="27">
        <v>80</v>
      </c>
      <c r="X6" s="27">
        <v>46</v>
      </c>
    </row>
    <row r="7" spans="1:24" s="10" customFormat="1" ht="11.25">
      <c r="A7" s="27">
        <v>3</v>
      </c>
      <c r="B7" s="27">
        <v>2140020171</v>
      </c>
      <c r="C7" s="27">
        <v>4</v>
      </c>
      <c r="D7" s="27">
        <v>4</v>
      </c>
      <c r="E7" s="27">
        <v>4</v>
      </c>
      <c r="F7" s="27">
        <v>4</v>
      </c>
      <c r="G7" s="27">
        <v>4</v>
      </c>
      <c r="H7" s="553">
        <v>2</v>
      </c>
      <c r="I7" s="27">
        <v>5</v>
      </c>
      <c r="J7" s="27">
        <v>4</v>
      </c>
      <c r="K7" s="27">
        <v>4</v>
      </c>
      <c r="L7" s="27"/>
      <c r="M7" s="27"/>
      <c r="N7" s="27"/>
      <c r="O7" s="173"/>
      <c r="P7" s="578">
        <v>4</v>
      </c>
      <c r="Q7" s="27">
        <v>4</v>
      </c>
      <c r="R7" s="27"/>
      <c r="S7" s="577"/>
      <c r="T7" s="600">
        <f>SUM(C7:S7)/11</f>
        <v>3.909090909090909</v>
      </c>
      <c r="U7" s="27"/>
      <c r="V7" s="27">
        <v>78</v>
      </c>
      <c r="W7" s="27"/>
      <c r="X7" s="27">
        <v>78</v>
      </c>
    </row>
    <row r="8" spans="1:24" s="10" customFormat="1" ht="11.25">
      <c r="A8" s="27">
        <v>4</v>
      </c>
      <c r="B8" s="27">
        <v>2140020165</v>
      </c>
      <c r="C8" s="27">
        <v>4</v>
      </c>
      <c r="D8" s="27">
        <v>4</v>
      </c>
      <c r="E8" s="27">
        <v>4</v>
      </c>
      <c r="F8" s="27">
        <v>4</v>
      </c>
      <c r="G8" s="27">
        <v>5</v>
      </c>
      <c r="H8" s="27">
        <v>5</v>
      </c>
      <c r="I8" s="27">
        <v>5</v>
      </c>
      <c r="J8" s="27">
        <v>4</v>
      </c>
      <c r="K8" s="27">
        <v>5</v>
      </c>
      <c r="L8" s="27"/>
      <c r="M8" s="27"/>
      <c r="N8" s="27"/>
      <c r="O8" s="173"/>
      <c r="P8" s="578">
        <v>5</v>
      </c>
      <c r="Q8" s="27">
        <v>5</v>
      </c>
      <c r="R8" s="27"/>
      <c r="S8" s="577"/>
      <c r="T8" s="600">
        <f>SUM(C8:S8)/11</f>
        <v>4.545454545454546</v>
      </c>
      <c r="U8" s="27"/>
      <c r="V8" s="27">
        <v>12</v>
      </c>
      <c r="W8" s="27">
        <v>4</v>
      </c>
      <c r="X8" s="27">
        <v>8</v>
      </c>
    </row>
    <row r="9" spans="1:24" s="10" customFormat="1" ht="11.25">
      <c r="A9" s="27">
        <v>5</v>
      </c>
      <c r="B9" s="27">
        <v>2140020230</v>
      </c>
      <c r="C9" s="553">
        <v>2</v>
      </c>
      <c r="D9" s="27">
        <v>3</v>
      </c>
      <c r="E9" s="553">
        <v>2</v>
      </c>
      <c r="F9" s="27">
        <v>4</v>
      </c>
      <c r="G9" s="27">
        <v>3</v>
      </c>
      <c r="H9" s="553">
        <v>2</v>
      </c>
      <c r="I9" s="27">
        <v>3</v>
      </c>
      <c r="J9" s="27">
        <v>4</v>
      </c>
      <c r="K9" s="27">
        <v>4</v>
      </c>
      <c r="L9" s="27"/>
      <c r="M9" s="27"/>
      <c r="N9" s="27"/>
      <c r="O9" s="173"/>
      <c r="P9" s="578">
        <v>4</v>
      </c>
      <c r="Q9" s="27">
        <v>5</v>
      </c>
      <c r="R9" s="27"/>
      <c r="S9" s="577"/>
      <c r="T9" s="600">
        <f>SUM(C9:S9)/11</f>
        <v>3.272727272727273</v>
      </c>
      <c r="U9" s="27"/>
      <c r="V9" s="27">
        <v>148</v>
      </c>
      <c r="W9" s="27">
        <v>14</v>
      </c>
      <c r="X9" s="27">
        <v>134</v>
      </c>
    </row>
    <row r="10" spans="1:24" s="10" customFormat="1" ht="11.25">
      <c r="A10" s="27">
        <v>6</v>
      </c>
      <c r="B10" s="27">
        <v>2140020170</v>
      </c>
      <c r="C10" s="27">
        <v>4</v>
      </c>
      <c r="D10" s="27">
        <v>4</v>
      </c>
      <c r="E10" s="27">
        <v>3</v>
      </c>
      <c r="F10" s="27">
        <v>4</v>
      </c>
      <c r="G10" s="27">
        <v>5</v>
      </c>
      <c r="H10" s="27">
        <v>4</v>
      </c>
      <c r="I10" s="27">
        <v>5</v>
      </c>
      <c r="J10" s="27">
        <v>5</v>
      </c>
      <c r="K10" s="27">
        <v>4</v>
      </c>
      <c r="L10" s="27"/>
      <c r="M10" s="27"/>
      <c r="N10" s="27"/>
      <c r="O10" s="173"/>
      <c r="P10" s="578">
        <v>5</v>
      </c>
      <c r="Q10" s="27">
        <v>5</v>
      </c>
      <c r="R10" s="27"/>
      <c r="S10" s="577"/>
      <c r="T10" s="600">
        <f>SUM(C10:S10)/11</f>
        <v>4.363636363636363</v>
      </c>
      <c r="U10" s="27"/>
      <c r="V10" s="27">
        <v>56</v>
      </c>
      <c r="W10" s="27"/>
      <c r="X10" s="27">
        <v>56</v>
      </c>
    </row>
    <row r="11" spans="1:24" s="10" customFormat="1" ht="11.25">
      <c r="A11" s="27">
        <v>7</v>
      </c>
      <c r="B11" s="27">
        <v>2140020196</v>
      </c>
      <c r="C11" s="27">
        <v>5</v>
      </c>
      <c r="D11" s="27">
        <v>4</v>
      </c>
      <c r="E11" s="27">
        <v>4</v>
      </c>
      <c r="F11" s="27">
        <v>4</v>
      </c>
      <c r="G11" s="27">
        <v>5</v>
      </c>
      <c r="H11" s="27">
        <v>5</v>
      </c>
      <c r="I11" s="27">
        <v>5</v>
      </c>
      <c r="J11" s="27">
        <v>5</v>
      </c>
      <c r="K11" s="27">
        <v>5</v>
      </c>
      <c r="L11" s="27"/>
      <c r="M11" s="27"/>
      <c r="N11" s="27"/>
      <c r="O11" s="173"/>
      <c r="P11" s="578">
        <v>4</v>
      </c>
      <c r="Q11" s="27">
        <v>5</v>
      </c>
      <c r="R11" s="27"/>
      <c r="S11" s="577"/>
      <c r="T11" s="600">
        <f>SUM(C11:S11)/11</f>
        <v>4.636363636363637</v>
      </c>
      <c r="U11" s="27"/>
      <c r="V11" s="27">
        <v>52</v>
      </c>
      <c r="W11" s="27">
        <v>28</v>
      </c>
      <c r="X11" s="27">
        <v>24</v>
      </c>
    </row>
    <row r="12" spans="1:24" s="10" customFormat="1" ht="11.25">
      <c r="A12" s="27">
        <v>8</v>
      </c>
      <c r="B12" s="27">
        <v>2140020196</v>
      </c>
      <c r="C12" s="27">
        <v>4</v>
      </c>
      <c r="D12" s="27">
        <v>4</v>
      </c>
      <c r="E12" s="27">
        <v>4</v>
      </c>
      <c r="F12" s="27">
        <v>5</v>
      </c>
      <c r="G12" s="27">
        <v>5</v>
      </c>
      <c r="H12" s="27">
        <v>5</v>
      </c>
      <c r="I12" s="27">
        <v>5</v>
      </c>
      <c r="J12" s="27">
        <v>4</v>
      </c>
      <c r="K12" s="27">
        <v>4</v>
      </c>
      <c r="L12" s="27"/>
      <c r="M12" s="27"/>
      <c r="N12" s="27"/>
      <c r="O12" s="173"/>
      <c r="P12" s="578">
        <v>5</v>
      </c>
      <c r="Q12" s="27">
        <v>4</v>
      </c>
      <c r="R12" s="27"/>
      <c r="S12" s="577"/>
      <c r="T12" s="600">
        <f>SUM(C12:S12)/11</f>
        <v>4.454545454545454</v>
      </c>
      <c r="U12" s="27"/>
      <c r="V12" s="27">
        <v>26</v>
      </c>
      <c r="W12" s="27">
        <v>10</v>
      </c>
      <c r="X12" s="27">
        <v>16</v>
      </c>
    </row>
    <row r="13" spans="1:24" s="10" customFormat="1" ht="11.25">
      <c r="A13" s="27">
        <v>9</v>
      </c>
      <c r="B13" s="27">
        <v>2140020181</v>
      </c>
      <c r="C13" s="27">
        <v>4</v>
      </c>
      <c r="D13" s="27">
        <v>4</v>
      </c>
      <c r="E13" s="27">
        <v>4</v>
      </c>
      <c r="F13" s="27">
        <v>5</v>
      </c>
      <c r="G13" s="27">
        <v>5</v>
      </c>
      <c r="H13" s="27">
        <v>5</v>
      </c>
      <c r="I13" s="27">
        <v>4</v>
      </c>
      <c r="J13" s="27">
        <v>4</v>
      </c>
      <c r="K13" s="27">
        <v>4</v>
      </c>
      <c r="L13" s="27"/>
      <c r="M13" s="27"/>
      <c r="N13" s="27"/>
      <c r="O13" s="173"/>
      <c r="P13" s="578">
        <v>5</v>
      </c>
      <c r="Q13" s="27">
        <v>5</v>
      </c>
      <c r="R13" s="27"/>
      <c r="S13" s="577"/>
      <c r="T13" s="600">
        <f>SUM(C13:S13)/11</f>
        <v>4.454545454545454</v>
      </c>
      <c r="U13" s="27"/>
      <c r="V13" s="27">
        <v>32</v>
      </c>
      <c r="W13" s="27"/>
      <c r="X13" s="27">
        <v>32</v>
      </c>
    </row>
    <row r="14" spans="1:24" s="10" customFormat="1" ht="11.25">
      <c r="A14" s="27">
        <v>10</v>
      </c>
      <c r="B14" s="27">
        <v>21400201212</v>
      </c>
      <c r="C14" s="27">
        <v>4</v>
      </c>
      <c r="D14" s="27">
        <v>4</v>
      </c>
      <c r="E14" s="27">
        <v>4</v>
      </c>
      <c r="F14" s="27">
        <v>5</v>
      </c>
      <c r="G14" s="27">
        <v>5</v>
      </c>
      <c r="H14" s="27">
        <v>4</v>
      </c>
      <c r="I14" s="27">
        <v>5</v>
      </c>
      <c r="J14" s="27">
        <v>4</v>
      </c>
      <c r="K14" s="27">
        <v>4</v>
      </c>
      <c r="L14" s="27"/>
      <c r="M14" s="27"/>
      <c r="N14" s="27"/>
      <c r="O14" s="173"/>
      <c r="P14" s="578">
        <v>5</v>
      </c>
      <c r="Q14" s="27">
        <v>5</v>
      </c>
      <c r="R14" s="27"/>
      <c r="S14" s="577"/>
      <c r="T14" s="600">
        <f>SUM(C14:S14)/11</f>
        <v>4.454545454545454</v>
      </c>
      <c r="U14" s="27"/>
      <c r="V14" s="27">
        <v>90</v>
      </c>
      <c r="W14" s="27">
        <v>74</v>
      </c>
      <c r="X14" s="27">
        <v>16</v>
      </c>
    </row>
    <row r="15" spans="1:24" s="10" customFormat="1" ht="11.25">
      <c r="A15" s="27">
        <v>11</v>
      </c>
      <c r="B15" s="27">
        <v>2140020229</v>
      </c>
      <c r="C15" s="27">
        <v>3</v>
      </c>
      <c r="D15" s="27">
        <v>4</v>
      </c>
      <c r="E15" s="27">
        <v>3</v>
      </c>
      <c r="F15" s="27">
        <v>4</v>
      </c>
      <c r="G15" s="27">
        <v>3</v>
      </c>
      <c r="H15" s="27">
        <v>4</v>
      </c>
      <c r="I15" s="27">
        <v>3</v>
      </c>
      <c r="J15" s="27">
        <v>4</v>
      </c>
      <c r="K15" s="27">
        <v>4</v>
      </c>
      <c r="L15" s="27"/>
      <c r="M15" s="27"/>
      <c r="N15" s="27"/>
      <c r="O15" s="173"/>
      <c r="P15" s="578">
        <v>3</v>
      </c>
      <c r="Q15" s="27">
        <v>3</v>
      </c>
      <c r="R15" s="27"/>
      <c r="S15" s="577"/>
      <c r="T15" s="600">
        <f>SUM(C15:S15)/11</f>
        <v>3.4545454545454546</v>
      </c>
      <c r="U15" s="27"/>
      <c r="V15" s="27">
        <v>238</v>
      </c>
      <c r="W15" s="27">
        <v>68</v>
      </c>
      <c r="X15" s="27">
        <v>170</v>
      </c>
    </row>
    <row r="16" spans="1:24" s="10" customFormat="1" ht="11.25">
      <c r="A16" s="27">
        <v>12</v>
      </c>
      <c r="B16" s="27">
        <v>2140020227</v>
      </c>
      <c r="C16" s="27">
        <v>3</v>
      </c>
      <c r="D16" s="27">
        <v>4</v>
      </c>
      <c r="E16" s="553">
        <v>2</v>
      </c>
      <c r="F16" s="27">
        <v>4</v>
      </c>
      <c r="G16" s="27">
        <v>3</v>
      </c>
      <c r="H16" s="553">
        <v>2</v>
      </c>
      <c r="I16" s="553">
        <v>2</v>
      </c>
      <c r="J16" s="553">
        <v>2</v>
      </c>
      <c r="K16" s="27">
        <v>4</v>
      </c>
      <c r="L16" s="27"/>
      <c r="M16" s="27"/>
      <c r="N16" s="27"/>
      <c r="O16" s="173"/>
      <c r="P16" s="578">
        <v>4</v>
      </c>
      <c r="Q16" s="553" t="s">
        <v>378</v>
      </c>
      <c r="R16" s="27"/>
      <c r="S16" s="577"/>
      <c r="T16" s="600">
        <f>SUM(C16:S16)/11</f>
        <v>2.727272727272727</v>
      </c>
      <c r="U16" s="27">
        <v>2</v>
      </c>
      <c r="V16" s="27">
        <v>192</v>
      </c>
      <c r="W16" s="27">
        <v>42</v>
      </c>
      <c r="X16" s="27">
        <v>150</v>
      </c>
    </row>
    <row r="17" spans="1:24" s="10" customFormat="1" ht="12" thickBot="1">
      <c r="A17" s="27">
        <v>13</v>
      </c>
      <c r="B17" s="546">
        <v>21400201248</v>
      </c>
      <c r="C17" s="546">
        <v>5</v>
      </c>
      <c r="D17" s="546">
        <v>4</v>
      </c>
      <c r="E17" s="546">
        <v>4</v>
      </c>
      <c r="F17" s="546">
        <v>4</v>
      </c>
      <c r="G17" s="546">
        <v>5</v>
      </c>
      <c r="H17" s="574">
        <v>2</v>
      </c>
      <c r="I17" s="546">
        <v>4</v>
      </c>
      <c r="J17" s="546">
        <v>4</v>
      </c>
      <c r="K17" s="546">
        <v>5</v>
      </c>
      <c r="L17" s="546"/>
      <c r="M17" s="546"/>
      <c r="N17" s="546"/>
      <c r="O17" s="573"/>
      <c r="P17" s="572">
        <v>4</v>
      </c>
      <c r="Q17" s="546">
        <v>4</v>
      </c>
      <c r="R17" s="546"/>
      <c r="S17" s="571"/>
      <c r="T17" s="599">
        <f>SUM(C17:S17)/11</f>
        <v>4.090909090909091</v>
      </c>
      <c r="U17" s="546"/>
      <c r="V17" s="546">
        <v>116</v>
      </c>
      <c r="W17" s="546">
        <v>34</v>
      </c>
      <c r="X17" s="546">
        <v>82</v>
      </c>
    </row>
    <row r="18" spans="1:24" s="10" customFormat="1" ht="12" thickBot="1">
      <c r="A18" s="176"/>
      <c r="B18" s="598" t="s">
        <v>60</v>
      </c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6"/>
      <c r="P18" s="535"/>
      <c r="Q18" s="532"/>
      <c r="R18" s="532"/>
      <c r="S18" s="531"/>
      <c r="T18" s="597">
        <f>SUM(T5:T17)</f>
        <v>52.90909090909091</v>
      </c>
      <c r="U18" s="532"/>
      <c r="V18" s="532">
        <f>SUM(V5:V17)</f>
        <v>1182</v>
      </c>
      <c r="W18" s="532">
        <f>SUM(W5:W17)</f>
        <v>354</v>
      </c>
      <c r="X18" s="531">
        <f>SUM(X5:X17)</f>
        <v>828</v>
      </c>
    </row>
    <row r="19" spans="1:24" ht="11.25" customHeight="1" thickBot="1">
      <c r="A19" s="11"/>
      <c r="X19" s="615">
        <v>430</v>
      </c>
    </row>
    <row r="20" spans="1:24" ht="11.25" customHeight="1">
      <c r="A20" s="5"/>
      <c r="B20" s="529" t="s">
        <v>523</v>
      </c>
      <c r="C20" t="s">
        <v>522</v>
      </c>
      <c r="J20" s="528" t="s">
        <v>521</v>
      </c>
      <c r="K20" s="528"/>
      <c r="L20" s="528"/>
      <c r="M20" s="528"/>
      <c r="N20" s="528"/>
      <c r="O20" s="528"/>
      <c r="P20" s="528"/>
      <c r="Q20" s="528"/>
      <c r="R20" s="528" t="s">
        <v>520</v>
      </c>
      <c r="S20" s="528"/>
      <c r="T20" s="528"/>
      <c r="U20" s="528"/>
      <c r="V20" s="528"/>
      <c r="W20" s="528"/>
      <c r="X20" s="25"/>
    </row>
    <row r="21" spans="1:24" ht="15.75" customHeight="1">
      <c r="A21" s="1"/>
      <c r="B21" s="527" t="s">
        <v>479</v>
      </c>
      <c r="C21" s="527"/>
      <c r="E21" s="528" t="s">
        <v>459</v>
      </c>
      <c r="F21" s="528"/>
      <c r="G21" s="528"/>
      <c r="H21" s="528"/>
      <c r="I21" s="528"/>
      <c r="J21" s="528"/>
      <c r="K21" s="528"/>
      <c r="L21" s="528"/>
      <c r="M21" s="528"/>
      <c r="N21" s="528"/>
      <c r="O21" s="528" t="s">
        <v>519</v>
      </c>
      <c r="P21" s="528"/>
      <c r="Q21" s="528"/>
      <c r="R21" s="528"/>
      <c r="S21" s="528"/>
      <c r="T21" s="528"/>
      <c r="U21" s="528"/>
      <c r="V21" s="528"/>
      <c r="W21" s="528"/>
      <c r="X21" s="25"/>
    </row>
    <row r="22" spans="1:24" ht="14.25" customHeight="1">
      <c r="A22" s="1"/>
      <c r="B22" s="441" t="s">
        <v>370</v>
      </c>
      <c r="C22" s="527"/>
      <c r="D22" s="527"/>
      <c r="E22" s="527"/>
      <c r="F22" s="527"/>
      <c r="G22" t="s">
        <v>518</v>
      </c>
      <c r="X22" s="25"/>
    </row>
    <row r="23" spans="1:24" ht="8.25" customHeight="1">
      <c r="A23" s="1"/>
      <c r="X23" s="25"/>
    </row>
    <row r="24" spans="1:24" ht="11.25" customHeight="1">
      <c r="A24" s="3"/>
      <c r="B24" s="4" t="s">
        <v>368</v>
      </c>
      <c r="C24" s="4"/>
      <c r="D24" s="4"/>
      <c r="E24" s="472" t="s">
        <v>367</v>
      </c>
      <c r="F24" s="472"/>
      <c r="G24" s="472"/>
      <c r="H24" s="472"/>
      <c r="I24" s="472"/>
      <c r="J24" s="472"/>
      <c r="K24" s="472"/>
      <c r="L24" s="472"/>
      <c r="M24" s="472"/>
      <c r="N24" s="4"/>
      <c r="O24" s="4"/>
      <c r="P24" s="472" t="s">
        <v>366</v>
      </c>
      <c r="Q24" s="472"/>
      <c r="R24" s="472"/>
      <c r="S24" s="472"/>
      <c r="T24" s="472"/>
      <c r="U24" s="472"/>
      <c r="V24" s="472"/>
      <c r="W24" s="472"/>
      <c r="X24" s="526"/>
    </row>
  </sheetData>
  <sheetProtection/>
  <mergeCells count="19">
    <mergeCell ref="B22:F22"/>
    <mergeCell ref="E24:M24"/>
    <mergeCell ref="P24:W24"/>
    <mergeCell ref="X3:X4"/>
    <mergeCell ref="J20:Q20"/>
    <mergeCell ref="R20:W20"/>
    <mergeCell ref="B21:C21"/>
    <mergeCell ref="E21:N21"/>
    <mergeCell ref="O21:W21"/>
    <mergeCell ref="A1:X1"/>
    <mergeCell ref="A2:X2"/>
    <mergeCell ref="A3:A4"/>
    <mergeCell ref="B3:B4"/>
    <mergeCell ref="C3:O3"/>
    <mergeCell ref="P3:S3"/>
    <mergeCell ref="T3:T4"/>
    <mergeCell ref="U3:U4"/>
    <mergeCell ref="V3:V4"/>
    <mergeCell ref="W3:W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Q36" sqref="Q36"/>
    </sheetView>
  </sheetViews>
  <sheetFormatPr defaultColWidth="9.00390625" defaultRowHeight="12.75"/>
  <cols>
    <col min="1" max="1" width="2.75390625" style="0" customWidth="1"/>
    <col min="2" max="2" width="30.375" style="0" customWidth="1"/>
    <col min="3" max="3" width="3.625" style="0" customWidth="1"/>
    <col min="4" max="6" width="3.25390625" style="0" customWidth="1"/>
    <col min="7" max="7" width="3.625" style="0" customWidth="1"/>
    <col min="8" max="8" width="3.75390625" style="0" customWidth="1"/>
    <col min="9" max="9" width="3.625" style="0" customWidth="1"/>
    <col min="10" max="10" width="3.375" style="0" customWidth="1"/>
    <col min="11" max="11" width="3.75390625" style="0" customWidth="1"/>
    <col min="12" max="12" width="3.625" style="0" customWidth="1"/>
    <col min="13" max="14" width="3.375" style="0" customWidth="1"/>
    <col min="15" max="17" width="3.625" style="0" customWidth="1"/>
    <col min="18" max="18" width="3.25390625" style="0" customWidth="1"/>
    <col min="19" max="19" width="3.625" style="0" customWidth="1"/>
    <col min="20" max="20" width="6.00390625" style="0" customWidth="1"/>
    <col min="21" max="21" width="7.75390625" style="0" customWidth="1"/>
    <col min="22" max="22" width="5.75390625" style="0" customWidth="1"/>
    <col min="23" max="23" width="5.625" style="0" customWidth="1"/>
    <col min="24" max="24" width="5.875" style="0" customWidth="1"/>
  </cols>
  <sheetData>
    <row r="1" spans="1:24" ht="31.5" customHeight="1">
      <c r="A1" s="516" t="s">
        <v>484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8"/>
    </row>
    <row r="2" spans="1:24" ht="13.5" thickBot="1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8"/>
      <c r="Q2" s="438"/>
      <c r="R2" s="438"/>
      <c r="S2" s="438"/>
      <c r="T2" s="437"/>
      <c r="U2" s="437"/>
      <c r="V2" s="437"/>
      <c r="W2" s="437"/>
      <c r="X2" s="457"/>
    </row>
    <row r="3" spans="1:24" ht="37.5" customHeight="1">
      <c r="A3" s="458" t="s">
        <v>0</v>
      </c>
      <c r="B3" s="460" t="s">
        <v>1</v>
      </c>
      <c r="C3" s="516" t="s">
        <v>7</v>
      </c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66" t="s">
        <v>8</v>
      </c>
      <c r="Q3" s="565"/>
      <c r="R3" s="565"/>
      <c r="S3" s="564"/>
      <c r="T3" s="604" t="s">
        <v>5</v>
      </c>
      <c r="U3" s="512" t="s">
        <v>6</v>
      </c>
      <c r="V3" s="510" t="s">
        <v>4</v>
      </c>
      <c r="W3" s="510" t="s">
        <v>3</v>
      </c>
      <c r="X3" s="510" t="s">
        <v>2</v>
      </c>
    </row>
    <row r="4" spans="1:24" ht="111.75" customHeight="1">
      <c r="A4" s="459"/>
      <c r="B4" s="461"/>
      <c r="C4" s="13" t="s">
        <v>113</v>
      </c>
      <c r="D4" s="13" t="s">
        <v>66</v>
      </c>
      <c r="E4" s="13" t="s">
        <v>67</v>
      </c>
      <c r="F4" s="13" t="s">
        <v>114</v>
      </c>
      <c r="G4" s="13" t="s">
        <v>69</v>
      </c>
      <c r="H4" s="13" t="s">
        <v>115</v>
      </c>
      <c r="I4" s="13" t="s">
        <v>71</v>
      </c>
      <c r="J4" s="13" t="s">
        <v>474</v>
      </c>
      <c r="K4" s="13" t="s">
        <v>74</v>
      </c>
      <c r="L4" s="13"/>
      <c r="M4" s="13"/>
      <c r="N4" s="13"/>
      <c r="O4" s="594"/>
      <c r="P4" s="603"/>
      <c r="Q4" s="13"/>
      <c r="R4" s="13"/>
      <c r="S4" s="602"/>
      <c r="T4" s="601"/>
      <c r="U4" s="513"/>
      <c r="V4" s="511"/>
      <c r="W4" s="511"/>
      <c r="X4" s="511"/>
    </row>
    <row r="5" spans="1:24" s="10" customFormat="1" ht="11.25">
      <c r="A5" s="27">
        <v>1</v>
      </c>
      <c r="B5" s="27">
        <v>1774</v>
      </c>
      <c r="C5" s="27">
        <v>3</v>
      </c>
      <c r="D5" s="27">
        <v>3</v>
      </c>
      <c r="E5" s="27">
        <v>3</v>
      </c>
      <c r="F5" s="27">
        <v>3</v>
      </c>
      <c r="G5" s="27">
        <v>4</v>
      </c>
      <c r="H5" s="27">
        <v>4</v>
      </c>
      <c r="I5" s="27">
        <v>5</v>
      </c>
      <c r="J5" s="27">
        <v>5</v>
      </c>
      <c r="K5" s="553">
        <v>2</v>
      </c>
      <c r="L5" s="8"/>
      <c r="M5" s="8"/>
      <c r="N5" s="8"/>
      <c r="O5" s="176"/>
      <c r="P5" s="551"/>
      <c r="Q5" s="8"/>
      <c r="R5" s="8"/>
      <c r="S5" s="550"/>
      <c r="T5" s="610">
        <f>SUM(C5:K5)/9</f>
        <v>3.5555555555555554</v>
      </c>
      <c r="U5" s="8"/>
      <c r="V5" s="8">
        <v>106</v>
      </c>
      <c r="W5" s="8">
        <v>18</v>
      </c>
      <c r="X5" s="8">
        <v>88</v>
      </c>
    </row>
    <row r="6" spans="1:24" s="10" customFormat="1" ht="11.25">
      <c r="A6" s="27">
        <v>2</v>
      </c>
      <c r="B6" s="27">
        <v>1941</v>
      </c>
      <c r="C6" s="27">
        <v>3</v>
      </c>
      <c r="D6" s="27">
        <v>4</v>
      </c>
      <c r="E6" s="27">
        <v>4</v>
      </c>
      <c r="F6" s="27">
        <v>3</v>
      </c>
      <c r="G6" s="27">
        <v>4</v>
      </c>
      <c r="H6" s="27">
        <v>4</v>
      </c>
      <c r="I6" s="27">
        <v>3</v>
      </c>
      <c r="J6" s="27">
        <v>4</v>
      </c>
      <c r="K6" s="27">
        <v>5</v>
      </c>
      <c r="L6" s="8"/>
      <c r="M6" s="8"/>
      <c r="N6" s="8"/>
      <c r="O6" s="176"/>
      <c r="P6" s="551"/>
      <c r="Q6" s="8"/>
      <c r="R6" s="8"/>
      <c r="S6" s="550"/>
      <c r="T6" s="610">
        <f>SUM(C6:K6)/9</f>
        <v>3.7777777777777777</v>
      </c>
      <c r="U6" s="8"/>
      <c r="V6" s="8">
        <v>70</v>
      </c>
      <c r="W6" s="8">
        <v>28</v>
      </c>
      <c r="X6" s="8">
        <v>42</v>
      </c>
    </row>
    <row r="7" spans="1:24" s="10" customFormat="1" ht="11.25">
      <c r="A7" s="27">
        <v>3</v>
      </c>
      <c r="B7" s="27">
        <v>1759</v>
      </c>
      <c r="C7" s="27">
        <v>4</v>
      </c>
      <c r="D7" s="27">
        <v>4</v>
      </c>
      <c r="E7" s="27">
        <v>5</v>
      </c>
      <c r="F7" s="27">
        <v>5</v>
      </c>
      <c r="G7" s="27">
        <v>5</v>
      </c>
      <c r="H7" s="27">
        <v>5</v>
      </c>
      <c r="I7" s="27">
        <v>5</v>
      </c>
      <c r="J7" s="27">
        <v>5</v>
      </c>
      <c r="K7" s="27">
        <v>5</v>
      </c>
      <c r="L7" s="8"/>
      <c r="M7" s="8"/>
      <c r="N7" s="8"/>
      <c r="O7" s="176"/>
      <c r="P7" s="551"/>
      <c r="Q7" s="8"/>
      <c r="R7" s="8"/>
      <c r="S7" s="550"/>
      <c r="T7" s="610">
        <f>SUM(C7:K7)/9</f>
        <v>4.777777777777778</v>
      </c>
      <c r="U7" s="8"/>
      <c r="V7" s="8">
        <v>6</v>
      </c>
      <c r="W7" s="8"/>
      <c r="X7" s="8">
        <v>6</v>
      </c>
    </row>
    <row r="8" spans="1:24" s="10" customFormat="1" ht="11.25">
      <c r="A8" s="27">
        <v>4</v>
      </c>
      <c r="B8" s="27">
        <v>1242</v>
      </c>
      <c r="C8" s="27">
        <v>3</v>
      </c>
      <c r="D8" s="27">
        <v>5</v>
      </c>
      <c r="E8" s="27">
        <v>5</v>
      </c>
      <c r="F8" s="27">
        <v>5</v>
      </c>
      <c r="G8" s="27">
        <v>5</v>
      </c>
      <c r="H8" s="27">
        <v>5</v>
      </c>
      <c r="I8" s="27">
        <v>5</v>
      </c>
      <c r="J8" s="27">
        <v>5</v>
      </c>
      <c r="K8" s="27">
        <v>5</v>
      </c>
      <c r="L8" s="8"/>
      <c r="M8" s="8"/>
      <c r="N8" s="8"/>
      <c r="O8" s="176"/>
      <c r="P8" s="551"/>
      <c r="Q8" s="8"/>
      <c r="R8" s="8"/>
      <c r="S8" s="550"/>
      <c r="T8" s="610">
        <f>SUM(C8:K8)/9</f>
        <v>4.777777777777778</v>
      </c>
      <c r="U8" s="8"/>
      <c r="V8" s="8">
        <v>16</v>
      </c>
      <c r="W8" s="8"/>
      <c r="X8" s="8">
        <v>16</v>
      </c>
    </row>
    <row r="9" spans="1:24" s="10" customFormat="1" ht="11.25">
      <c r="A9" s="27">
        <v>5</v>
      </c>
      <c r="B9" s="27">
        <v>1967</v>
      </c>
      <c r="C9" s="27">
        <v>3</v>
      </c>
      <c r="D9" s="27">
        <v>4</v>
      </c>
      <c r="E9" s="27">
        <v>4</v>
      </c>
      <c r="F9" s="27">
        <v>5</v>
      </c>
      <c r="G9" s="27">
        <v>5</v>
      </c>
      <c r="H9" s="27">
        <v>5</v>
      </c>
      <c r="I9" s="27">
        <v>5</v>
      </c>
      <c r="J9" s="27">
        <v>5</v>
      </c>
      <c r="K9" s="27">
        <v>5</v>
      </c>
      <c r="L9" s="8"/>
      <c r="M9" s="8"/>
      <c r="N9" s="8"/>
      <c r="O9" s="176"/>
      <c r="P9" s="551"/>
      <c r="Q9" s="8"/>
      <c r="R9" s="8"/>
      <c r="S9" s="550"/>
      <c r="T9" s="610">
        <f>SUM(C9:K9)/9</f>
        <v>4.555555555555555</v>
      </c>
      <c r="U9" s="8"/>
      <c r="V9" s="8">
        <v>14</v>
      </c>
      <c r="W9" s="8"/>
      <c r="X9" s="8">
        <v>14</v>
      </c>
    </row>
    <row r="10" spans="1:24" s="10" customFormat="1" ht="11.25">
      <c r="A10" s="27">
        <v>6</v>
      </c>
      <c r="B10" s="27">
        <v>1930</v>
      </c>
      <c r="C10" s="27">
        <v>3</v>
      </c>
      <c r="D10" s="27">
        <v>3</v>
      </c>
      <c r="E10" s="27">
        <v>4</v>
      </c>
      <c r="F10" s="27">
        <v>3</v>
      </c>
      <c r="G10" s="27">
        <v>5</v>
      </c>
      <c r="H10" s="27">
        <v>4</v>
      </c>
      <c r="I10" s="27">
        <v>3</v>
      </c>
      <c r="J10" s="27">
        <v>4</v>
      </c>
      <c r="K10" s="27">
        <v>5</v>
      </c>
      <c r="L10" s="8"/>
      <c r="M10" s="8"/>
      <c r="N10" s="8"/>
      <c r="O10" s="176"/>
      <c r="P10" s="551"/>
      <c r="Q10" s="8"/>
      <c r="R10" s="8"/>
      <c r="S10" s="550"/>
      <c r="T10" s="610">
        <f>SUM(C10:K10)/9</f>
        <v>3.7777777777777777</v>
      </c>
      <c r="U10" s="8"/>
      <c r="V10" s="8">
        <v>98</v>
      </c>
      <c r="W10" s="8"/>
      <c r="X10" s="8">
        <v>98</v>
      </c>
    </row>
    <row r="11" spans="1:24" s="10" customFormat="1" ht="11.25">
      <c r="A11" s="27">
        <v>7</v>
      </c>
      <c r="B11" s="27">
        <v>1712</v>
      </c>
      <c r="C11" s="27">
        <v>4</v>
      </c>
      <c r="D11" s="27">
        <v>3</v>
      </c>
      <c r="E11" s="27">
        <v>4</v>
      </c>
      <c r="F11" s="27">
        <v>4</v>
      </c>
      <c r="G11" s="27">
        <v>4</v>
      </c>
      <c r="H11" s="27">
        <v>5</v>
      </c>
      <c r="I11" s="27">
        <v>3</v>
      </c>
      <c r="J11" s="27">
        <v>4</v>
      </c>
      <c r="K11" s="27">
        <v>5</v>
      </c>
      <c r="L11" s="8"/>
      <c r="M11" s="8"/>
      <c r="N11" s="8"/>
      <c r="O11" s="176"/>
      <c r="P11" s="551"/>
      <c r="Q11" s="8"/>
      <c r="R11" s="8"/>
      <c r="S11" s="550"/>
      <c r="T11" s="610">
        <f>SUM(C11:K11)/9</f>
        <v>4</v>
      </c>
      <c r="U11" s="8"/>
      <c r="V11" s="8">
        <v>44</v>
      </c>
      <c r="W11" s="8"/>
      <c r="X11" s="8">
        <v>44</v>
      </c>
    </row>
    <row r="12" spans="1:24" s="10" customFormat="1" ht="11.25">
      <c r="A12" s="27">
        <v>8</v>
      </c>
      <c r="B12" s="27">
        <v>1339</v>
      </c>
      <c r="C12" s="27">
        <v>3</v>
      </c>
      <c r="D12" s="27">
        <v>3</v>
      </c>
      <c r="E12" s="27">
        <v>4</v>
      </c>
      <c r="F12" s="27">
        <v>4</v>
      </c>
      <c r="G12" s="27">
        <v>4</v>
      </c>
      <c r="H12" s="27">
        <v>5</v>
      </c>
      <c r="I12" s="27">
        <v>4</v>
      </c>
      <c r="J12" s="27">
        <v>4</v>
      </c>
      <c r="K12" s="27">
        <v>5</v>
      </c>
      <c r="L12" s="8"/>
      <c r="M12" s="8"/>
      <c r="N12" s="8"/>
      <c r="O12" s="176"/>
      <c r="P12" s="551"/>
      <c r="Q12" s="8"/>
      <c r="R12" s="8"/>
      <c r="S12" s="550"/>
      <c r="T12" s="610">
        <f>SUM(C12:K12)/9</f>
        <v>4</v>
      </c>
      <c r="U12" s="8"/>
      <c r="V12" s="8">
        <v>92</v>
      </c>
      <c r="W12" s="8">
        <v>54</v>
      </c>
      <c r="X12" s="8">
        <v>38</v>
      </c>
    </row>
    <row r="13" spans="1:24" s="10" customFormat="1" ht="11.25">
      <c r="A13" s="27">
        <v>9</v>
      </c>
      <c r="B13" s="27">
        <v>2070</v>
      </c>
      <c r="C13" s="27">
        <v>3</v>
      </c>
      <c r="D13" s="27">
        <v>3</v>
      </c>
      <c r="E13" s="27">
        <v>4</v>
      </c>
      <c r="F13" s="27">
        <v>3</v>
      </c>
      <c r="G13" s="27">
        <v>3</v>
      </c>
      <c r="H13" s="27">
        <v>4</v>
      </c>
      <c r="I13" s="27">
        <v>5</v>
      </c>
      <c r="J13" s="27">
        <v>4</v>
      </c>
      <c r="K13" s="27">
        <v>4</v>
      </c>
      <c r="L13" s="8"/>
      <c r="M13" s="8"/>
      <c r="N13" s="8"/>
      <c r="O13" s="176"/>
      <c r="P13" s="551"/>
      <c r="Q13" s="8"/>
      <c r="R13" s="8"/>
      <c r="S13" s="550"/>
      <c r="T13" s="610">
        <f>SUM(C13:K13)/9</f>
        <v>3.6666666666666665</v>
      </c>
      <c r="U13" s="8"/>
      <c r="V13" s="8">
        <v>132</v>
      </c>
      <c r="W13" s="8">
        <v>78</v>
      </c>
      <c r="X13" s="8">
        <v>54</v>
      </c>
    </row>
    <row r="14" spans="1:24" s="10" customFormat="1" ht="11.25">
      <c r="A14" s="27">
        <v>10</v>
      </c>
      <c r="B14" s="27">
        <v>2073</v>
      </c>
      <c r="C14" s="27">
        <v>3</v>
      </c>
      <c r="D14" s="27">
        <v>3</v>
      </c>
      <c r="E14" s="27">
        <v>4</v>
      </c>
      <c r="F14" s="27">
        <v>5</v>
      </c>
      <c r="G14" s="27">
        <v>5</v>
      </c>
      <c r="H14" s="27">
        <v>4</v>
      </c>
      <c r="I14" s="27">
        <v>4</v>
      </c>
      <c r="J14" s="27">
        <v>4</v>
      </c>
      <c r="K14" s="27">
        <v>5</v>
      </c>
      <c r="L14" s="8"/>
      <c r="M14" s="8"/>
      <c r="N14" s="8"/>
      <c r="O14" s="176"/>
      <c r="P14" s="551"/>
      <c r="Q14" s="8"/>
      <c r="R14" s="8"/>
      <c r="S14" s="550"/>
      <c r="T14" s="610">
        <f>SUM(C14:K14)/9</f>
        <v>4.111111111111111</v>
      </c>
      <c r="U14" s="8"/>
      <c r="V14" s="8">
        <v>18</v>
      </c>
      <c r="W14" s="8"/>
      <c r="X14" s="8">
        <v>18</v>
      </c>
    </row>
    <row r="15" spans="1:24" s="10" customFormat="1" ht="11.25">
      <c r="A15" s="27">
        <v>11</v>
      </c>
      <c r="B15" s="27">
        <v>1713</v>
      </c>
      <c r="C15" s="27">
        <v>4</v>
      </c>
      <c r="D15" s="27">
        <v>4</v>
      </c>
      <c r="E15" s="27">
        <v>4</v>
      </c>
      <c r="F15" s="27">
        <v>4</v>
      </c>
      <c r="G15" s="27">
        <v>4</v>
      </c>
      <c r="H15" s="27">
        <v>4</v>
      </c>
      <c r="I15" s="27">
        <v>4</v>
      </c>
      <c r="J15" s="27">
        <v>4</v>
      </c>
      <c r="K15" s="27">
        <v>5</v>
      </c>
      <c r="L15" s="8"/>
      <c r="M15" s="8"/>
      <c r="N15" s="8"/>
      <c r="O15" s="176"/>
      <c r="P15" s="551"/>
      <c r="Q15" s="8"/>
      <c r="R15" s="8"/>
      <c r="S15" s="550"/>
      <c r="T15" s="610">
        <f>SUM(C15:K15)/9</f>
        <v>4.111111111111111</v>
      </c>
      <c r="U15" s="8"/>
      <c r="V15" s="8">
        <v>64</v>
      </c>
      <c r="W15" s="8">
        <v>48</v>
      </c>
      <c r="X15" s="8">
        <v>16</v>
      </c>
    </row>
    <row r="16" spans="1:24" s="10" customFormat="1" ht="11.25">
      <c r="A16" s="27">
        <v>12</v>
      </c>
      <c r="B16" s="27">
        <v>2326</v>
      </c>
      <c r="C16" s="27">
        <v>3</v>
      </c>
      <c r="D16" s="27">
        <v>3</v>
      </c>
      <c r="E16" s="27">
        <v>4</v>
      </c>
      <c r="F16" s="27">
        <v>3</v>
      </c>
      <c r="G16" s="27">
        <v>5</v>
      </c>
      <c r="H16" s="27">
        <v>4</v>
      </c>
      <c r="I16" s="27">
        <v>4</v>
      </c>
      <c r="J16" s="27">
        <v>4</v>
      </c>
      <c r="K16" s="27">
        <v>4</v>
      </c>
      <c r="L16" s="8"/>
      <c r="M16" s="8"/>
      <c r="N16" s="8"/>
      <c r="O16" s="176"/>
      <c r="P16" s="551"/>
      <c r="Q16" s="8"/>
      <c r="R16" s="8"/>
      <c r="S16" s="550"/>
      <c r="T16" s="610">
        <f>SUM(C16:K16)/9</f>
        <v>3.7777777777777777</v>
      </c>
      <c r="U16" s="8"/>
      <c r="V16" s="8">
        <v>8</v>
      </c>
      <c r="W16" s="8"/>
      <c r="X16" s="8">
        <v>8</v>
      </c>
    </row>
    <row r="17" spans="1:24" s="10" customFormat="1" ht="11.25">
      <c r="A17" s="27">
        <v>13</v>
      </c>
      <c r="B17" s="27">
        <v>2325</v>
      </c>
      <c r="C17" s="27">
        <v>4</v>
      </c>
      <c r="D17" s="27">
        <v>4</v>
      </c>
      <c r="E17" s="27">
        <v>4</v>
      </c>
      <c r="F17" s="27">
        <v>3</v>
      </c>
      <c r="G17" s="27">
        <v>5</v>
      </c>
      <c r="H17" s="27">
        <v>4</v>
      </c>
      <c r="I17" s="27">
        <v>4</v>
      </c>
      <c r="J17" s="27">
        <v>4</v>
      </c>
      <c r="K17" s="27">
        <v>5</v>
      </c>
      <c r="L17" s="8"/>
      <c r="M17" s="8"/>
      <c r="N17" s="8"/>
      <c r="O17" s="176"/>
      <c r="P17" s="551"/>
      <c r="Q17" s="8"/>
      <c r="R17" s="8"/>
      <c r="S17" s="550"/>
      <c r="T17" s="610">
        <f>SUM(C17:K17)/9</f>
        <v>4.111111111111111</v>
      </c>
      <c r="U17" s="8"/>
      <c r="V17" s="8">
        <v>2</v>
      </c>
      <c r="W17" s="8"/>
      <c r="X17" s="8">
        <v>2</v>
      </c>
    </row>
    <row r="18" spans="1:24" s="10" customFormat="1" ht="11.25">
      <c r="A18" s="27">
        <v>14</v>
      </c>
      <c r="B18" s="27">
        <v>2348</v>
      </c>
      <c r="C18" s="27">
        <v>3</v>
      </c>
      <c r="D18" s="27">
        <v>3</v>
      </c>
      <c r="E18" s="27">
        <v>3</v>
      </c>
      <c r="F18" s="27">
        <v>4</v>
      </c>
      <c r="G18" s="27">
        <v>4</v>
      </c>
      <c r="H18" s="27">
        <v>4</v>
      </c>
      <c r="I18" s="27">
        <v>4</v>
      </c>
      <c r="J18" s="27">
        <v>4</v>
      </c>
      <c r="K18" s="27">
        <v>4</v>
      </c>
      <c r="L18" s="8"/>
      <c r="M18" s="8"/>
      <c r="N18" s="8"/>
      <c r="O18" s="176"/>
      <c r="P18" s="551"/>
      <c r="Q18" s="8"/>
      <c r="R18" s="8"/>
      <c r="S18" s="550"/>
      <c r="T18" s="610">
        <f>SUM(C18:K18)/9</f>
        <v>3.6666666666666665</v>
      </c>
      <c r="U18" s="8"/>
      <c r="V18" s="8">
        <v>4</v>
      </c>
      <c r="W18" s="8"/>
      <c r="X18" s="8">
        <v>4</v>
      </c>
    </row>
    <row r="19" spans="1:24" s="10" customFormat="1" ht="11.25">
      <c r="A19" s="27">
        <v>15</v>
      </c>
      <c r="B19" s="27">
        <v>1921</v>
      </c>
      <c r="C19" s="27">
        <v>3</v>
      </c>
      <c r="D19" s="553">
        <v>2</v>
      </c>
      <c r="E19" s="27">
        <v>3</v>
      </c>
      <c r="F19" s="27">
        <v>3</v>
      </c>
      <c r="G19" s="27">
        <v>4</v>
      </c>
      <c r="H19" s="27">
        <v>3</v>
      </c>
      <c r="I19" s="27">
        <v>3</v>
      </c>
      <c r="J19" s="27">
        <v>3</v>
      </c>
      <c r="K19" s="27">
        <v>4</v>
      </c>
      <c r="L19" s="8"/>
      <c r="M19" s="8"/>
      <c r="N19" s="8"/>
      <c r="O19" s="176"/>
      <c r="P19" s="551"/>
      <c r="Q19" s="8"/>
      <c r="R19" s="8"/>
      <c r="S19" s="550"/>
      <c r="T19" s="610">
        <f>SUM(C19:K19)/9</f>
        <v>3.111111111111111</v>
      </c>
      <c r="U19" s="8"/>
      <c r="V19" s="8">
        <v>102</v>
      </c>
      <c r="W19" s="8">
        <v>38</v>
      </c>
      <c r="X19" s="8">
        <v>64</v>
      </c>
    </row>
    <row r="20" spans="1:24" s="10" customFormat="1" ht="11.25">
      <c r="A20" s="27">
        <v>16</v>
      </c>
      <c r="B20" s="27">
        <v>1818</v>
      </c>
      <c r="C20" s="27">
        <v>3</v>
      </c>
      <c r="D20" s="27">
        <v>3</v>
      </c>
      <c r="E20" s="27">
        <v>4</v>
      </c>
      <c r="F20" s="27">
        <v>3</v>
      </c>
      <c r="G20" s="27">
        <v>3</v>
      </c>
      <c r="H20" s="27">
        <v>4</v>
      </c>
      <c r="I20" s="27">
        <v>4</v>
      </c>
      <c r="J20" s="553">
        <v>2</v>
      </c>
      <c r="K20" s="27">
        <v>3</v>
      </c>
      <c r="L20" s="8"/>
      <c r="M20" s="8"/>
      <c r="N20" s="8"/>
      <c r="O20" s="176"/>
      <c r="P20" s="551"/>
      <c r="Q20" s="8"/>
      <c r="R20" s="8"/>
      <c r="S20" s="550"/>
      <c r="T20" s="610">
        <f>SUM(C20:K20)/9</f>
        <v>3.2222222222222223</v>
      </c>
      <c r="U20" s="8"/>
      <c r="V20" s="8">
        <v>143</v>
      </c>
      <c r="W20" s="8"/>
      <c r="X20" s="8">
        <v>143</v>
      </c>
    </row>
    <row r="21" spans="1:24" s="10" customFormat="1" ht="11.25">
      <c r="A21" s="27">
        <v>17</v>
      </c>
      <c r="B21" s="27">
        <v>1312</v>
      </c>
      <c r="C21" s="27">
        <v>3</v>
      </c>
      <c r="D21" s="27">
        <v>3</v>
      </c>
      <c r="E21" s="27">
        <v>3</v>
      </c>
      <c r="F21" s="27">
        <v>3</v>
      </c>
      <c r="G21" s="27">
        <v>3</v>
      </c>
      <c r="H21" s="27">
        <v>3</v>
      </c>
      <c r="I21" s="27">
        <v>3</v>
      </c>
      <c r="J21" s="27">
        <v>4</v>
      </c>
      <c r="K21" s="27">
        <v>4</v>
      </c>
      <c r="L21" s="8"/>
      <c r="M21" s="8"/>
      <c r="N21" s="8"/>
      <c r="O21" s="176"/>
      <c r="P21" s="551"/>
      <c r="Q21" s="8"/>
      <c r="R21" s="8"/>
      <c r="S21" s="550"/>
      <c r="T21" s="610">
        <f>SUM(C21:K21)/9</f>
        <v>3.2222222222222223</v>
      </c>
      <c r="U21" s="8"/>
      <c r="V21" s="8">
        <v>34</v>
      </c>
      <c r="W21" s="8"/>
      <c r="X21" s="8">
        <v>34</v>
      </c>
    </row>
    <row r="22" spans="1:24" s="10" customFormat="1" ht="11.25">
      <c r="A22" s="27">
        <v>18</v>
      </c>
      <c r="B22" s="27">
        <v>1831</v>
      </c>
      <c r="C22" s="27">
        <v>4</v>
      </c>
      <c r="D22" s="27">
        <v>3</v>
      </c>
      <c r="E22" s="27">
        <v>4</v>
      </c>
      <c r="F22" s="27">
        <v>3</v>
      </c>
      <c r="G22" s="27">
        <v>3</v>
      </c>
      <c r="H22" s="27">
        <v>3</v>
      </c>
      <c r="I22" s="27">
        <v>3</v>
      </c>
      <c r="J22" s="27">
        <v>4</v>
      </c>
      <c r="K22" s="27">
        <v>4</v>
      </c>
      <c r="L22" s="8"/>
      <c r="M22" s="8"/>
      <c r="N22" s="8"/>
      <c r="O22" s="176"/>
      <c r="P22" s="551"/>
      <c r="Q22" s="8"/>
      <c r="R22" s="8"/>
      <c r="S22" s="550"/>
      <c r="T22" s="610">
        <f>SUM(C22:K22)/9</f>
        <v>3.4444444444444446</v>
      </c>
      <c r="U22" s="8"/>
      <c r="V22" s="8">
        <v>20</v>
      </c>
      <c r="W22" s="8"/>
      <c r="X22" s="8">
        <v>20</v>
      </c>
    </row>
    <row r="23" spans="1:24" s="10" customFormat="1" ht="11.25">
      <c r="A23" s="27">
        <v>19</v>
      </c>
      <c r="B23" s="27">
        <v>1650</v>
      </c>
      <c r="C23" s="27">
        <v>3</v>
      </c>
      <c r="D23" s="27">
        <v>3</v>
      </c>
      <c r="E23" s="27">
        <v>3</v>
      </c>
      <c r="F23" s="27">
        <v>3</v>
      </c>
      <c r="G23" s="27">
        <v>4</v>
      </c>
      <c r="H23" s="27">
        <v>3</v>
      </c>
      <c r="I23" s="27">
        <v>3</v>
      </c>
      <c r="J23" s="27">
        <v>4</v>
      </c>
      <c r="K23" s="27">
        <v>3</v>
      </c>
      <c r="L23" s="8"/>
      <c r="M23" s="8"/>
      <c r="N23" s="8"/>
      <c r="O23" s="176"/>
      <c r="P23" s="551"/>
      <c r="Q23" s="8"/>
      <c r="R23" s="8"/>
      <c r="S23" s="550"/>
      <c r="T23" s="610">
        <f>SUM(C23:K23)/9</f>
        <v>3.2222222222222223</v>
      </c>
      <c r="U23" s="8"/>
      <c r="V23" s="8">
        <v>78</v>
      </c>
      <c r="W23" s="8">
        <v>48</v>
      </c>
      <c r="X23" s="8">
        <v>30</v>
      </c>
    </row>
    <row r="24" spans="1:24" s="10" customFormat="1" ht="11.25">
      <c r="A24" s="27">
        <v>20</v>
      </c>
      <c r="B24" s="27">
        <v>1352</v>
      </c>
      <c r="C24" s="553">
        <v>2</v>
      </c>
      <c r="D24" s="27">
        <v>3</v>
      </c>
      <c r="E24" s="553">
        <v>2</v>
      </c>
      <c r="F24" s="27">
        <v>3</v>
      </c>
      <c r="G24" s="27">
        <v>3</v>
      </c>
      <c r="H24" s="27">
        <v>3</v>
      </c>
      <c r="I24" s="27">
        <v>3</v>
      </c>
      <c r="J24" s="27">
        <v>4</v>
      </c>
      <c r="K24" s="27">
        <v>5</v>
      </c>
      <c r="L24" s="8"/>
      <c r="M24" s="8"/>
      <c r="N24" s="8"/>
      <c r="O24" s="176"/>
      <c r="P24" s="551"/>
      <c r="Q24" s="8"/>
      <c r="R24" s="8"/>
      <c r="S24" s="550"/>
      <c r="T24" s="610">
        <f>SUM(C24:K24)/9</f>
        <v>3.111111111111111</v>
      </c>
      <c r="U24" s="8"/>
      <c r="V24" s="8">
        <v>70</v>
      </c>
      <c r="W24" s="8">
        <v>38</v>
      </c>
      <c r="X24" s="8">
        <v>32</v>
      </c>
    </row>
    <row r="25" spans="1:24" s="10" customFormat="1" ht="11.25">
      <c r="A25" s="27">
        <v>21</v>
      </c>
      <c r="B25" s="27">
        <v>2474</v>
      </c>
      <c r="C25" s="553">
        <v>2</v>
      </c>
      <c r="D25" s="27">
        <v>3</v>
      </c>
      <c r="E25" s="27">
        <v>5</v>
      </c>
      <c r="F25" s="553">
        <v>2</v>
      </c>
      <c r="G25" s="27">
        <v>3</v>
      </c>
      <c r="H25" s="27">
        <v>4</v>
      </c>
      <c r="I25" s="27">
        <v>3</v>
      </c>
      <c r="J25" s="27">
        <v>4</v>
      </c>
      <c r="K25" s="553">
        <v>2</v>
      </c>
      <c r="L25" s="8"/>
      <c r="M25" s="8"/>
      <c r="N25" s="8"/>
      <c r="O25" s="176"/>
      <c r="P25" s="551"/>
      <c r="Q25" s="8"/>
      <c r="R25" s="8"/>
      <c r="S25" s="550"/>
      <c r="T25" s="610">
        <f>SUM(C25:K25)/9</f>
        <v>3.111111111111111</v>
      </c>
      <c r="U25" s="8"/>
      <c r="V25" s="8">
        <v>18</v>
      </c>
      <c r="W25" s="8"/>
      <c r="X25" s="8">
        <v>18</v>
      </c>
    </row>
    <row r="26" spans="1:24" s="10" customFormat="1" ht="12" thickBot="1">
      <c r="A26" s="546">
        <v>22</v>
      </c>
      <c r="B26" s="546">
        <v>2264</v>
      </c>
      <c r="C26" s="574">
        <v>2</v>
      </c>
      <c r="D26" s="574">
        <v>2</v>
      </c>
      <c r="E26" s="546">
        <v>3</v>
      </c>
      <c r="F26" s="546">
        <v>3</v>
      </c>
      <c r="G26" s="546">
        <v>3</v>
      </c>
      <c r="H26" s="546">
        <v>3</v>
      </c>
      <c r="I26" s="574">
        <v>2</v>
      </c>
      <c r="J26" s="546">
        <v>4</v>
      </c>
      <c r="K26" s="546">
        <v>5</v>
      </c>
      <c r="L26" s="540"/>
      <c r="M26" s="540"/>
      <c r="N26" s="540"/>
      <c r="O26" s="545"/>
      <c r="P26" s="544"/>
      <c r="Q26" s="540"/>
      <c r="R26" s="540"/>
      <c r="S26" s="543"/>
      <c r="T26" s="609">
        <f>SUM(C26:K26)/9</f>
        <v>3</v>
      </c>
      <c r="U26" s="540"/>
      <c r="V26" s="540">
        <v>136</v>
      </c>
      <c r="W26" s="540"/>
      <c r="X26" s="540">
        <v>136</v>
      </c>
    </row>
    <row r="27" spans="1:24" s="10" customFormat="1" ht="12" thickBot="1">
      <c r="A27" s="535"/>
      <c r="B27" s="568" t="s">
        <v>60</v>
      </c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6"/>
      <c r="P27" s="535"/>
      <c r="Q27" s="532"/>
      <c r="R27" s="532"/>
      <c r="S27" s="531"/>
      <c r="T27" s="597">
        <f>SUM(T5:T26)</f>
        <v>82.11111111111113</v>
      </c>
      <c r="U27" s="532"/>
      <c r="V27" s="532">
        <f>SUM(V5:V26)</f>
        <v>1275</v>
      </c>
      <c r="W27" s="608">
        <f>SUM(W5:W26)</f>
        <v>350</v>
      </c>
      <c r="X27" s="531">
        <f>SUM(X5:X26)</f>
        <v>925</v>
      </c>
    </row>
    <row r="28" spans="1:24" ht="12" customHeight="1" thickBot="1">
      <c r="A28" s="1"/>
      <c r="J28">
        <v>4</v>
      </c>
      <c r="X28" s="530">
        <v>442</v>
      </c>
    </row>
    <row r="29" spans="1:24" ht="11.25" customHeight="1">
      <c r="A29" s="5"/>
      <c r="B29" s="529" t="s">
        <v>483</v>
      </c>
      <c r="C29" t="s">
        <v>482</v>
      </c>
      <c r="J29" s="528" t="s">
        <v>481</v>
      </c>
      <c r="K29" s="528"/>
      <c r="L29" s="528"/>
      <c r="M29" s="528"/>
      <c r="N29" s="528"/>
      <c r="O29" s="528"/>
      <c r="P29" s="528"/>
      <c r="Q29" s="528"/>
      <c r="R29" s="528" t="s">
        <v>480</v>
      </c>
      <c r="S29" s="528"/>
      <c r="T29" s="528"/>
      <c r="U29" s="528"/>
      <c r="V29" s="528"/>
      <c r="W29" s="528"/>
      <c r="X29" s="25"/>
    </row>
    <row r="30" spans="1:24" ht="15.75" customHeight="1">
      <c r="A30" s="1"/>
      <c r="B30" s="527" t="s">
        <v>479</v>
      </c>
      <c r="C30" s="527"/>
      <c r="E30" s="528" t="s">
        <v>478</v>
      </c>
      <c r="F30" s="528"/>
      <c r="G30" s="528"/>
      <c r="H30" s="528"/>
      <c r="I30" s="528"/>
      <c r="J30" s="528"/>
      <c r="K30" s="528"/>
      <c r="L30" s="528"/>
      <c r="M30" s="528"/>
      <c r="N30" s="528"/>
      <c r="O30" s="528" t="s">
        <v>477</v>
      </c>
      <c r="P30" s="528"/>
      <c r="Q30" s="528"/>
      <c r="R30" s="528"/>
      <c r="S30" s="528"/>
      <c r="T30" s="528"/>
      <c r="U30" s="528"/>
      <c r="V30" s="528"/>
      <c r="W30" s="528"/>
      <c r="X30" s="25"/>
    </row>
    <row r="31" spans="1:24" ht="14.25" customHeight="1">
      <c r="A31" s="1"/>
      <c r="B31" s="441" t="s">
        <v>370</v>
      </c>
      <c r="C31" s="527"/>
      <c r="D31" s="527"/>
      <c r="E31" s="527"/>
      <c r="F31" s="527"/>
      <c r="G31" t="s">
        <v>476</v>
      </c>
      <c r="X31" s="25"/>
    </row>
    <row r="32" spans="1:24" ht="8.25" customHeight="1">
      <c r="A32" s="1"/>
      <c r="X32" s="25"/>
    </row>
    <row r="33" spans="1:24" ht="11.25" customHeight="1">
      <c r="A33" s="3"/>
      <c r="B33" s="4" t="s">
        <v>368</v>
      </c>
      <c r="C33" s="4"/>
      <c r="D33" s="4"/>
      <c r="E33" s="472" t="s">
        <v>367</v>
      </c>
      <c r="F33" s="472"/>
      <c r="G33" s="472"/>
      <c r="H33" s="472"/>
      <c r="I33" s="472"/>
      <c r="J33" s="472"/>
      <c r="K33" s="472"/>
      <c r="L33" s="472"/>
      <c r="M33" s="472"/>
      <c r="N33" s="4"/>
      <c r="O33" s="4"/>
      <c r="P33" s="472" t="s">
        <v>366</v>
      </c>
      <c r="Q33" s="472"/>
      <c r="R33" s="472"/>
      <c r="S33" s="472"/>
      <c r="T33" s="472"/>
      <c r="U33" s="472"/>
      <c r="V33" s="472"/>
      <c r="W33" s="472"/>
      <c r="X33" s="526"/>
    </row>
  </sheetData>
  <sheetProtection/>
  <mergeCells count="19">
    <mergeCell ref="B31:F31"/>
    <mergeCell ref="E33:M33"/>
    <mergeCell ref="P33:W33"/>
    <mergeCell ref="X3:X4"/>
    <mergeCell ref="J29:Q29"/>
    <mergeCell ref="R29:W29"/>
    <mergeCell ref="B30:C30"/>
    <mergeCell ref="E30:N30"/>
    <mergeCell ref="O30:W30"/>
    <mergeCell ref="A1:X1"/>
    <mergeCell ref="A2:X2"/>
    <mergeCell ref="A3:A4"/>
    <mergeCell ref="B3:B4"/>
    <mergeCell ref="C3:O3"/>
    <mergeCell ref="P3:S3"/>
    <mergeCell ref="T3:T4"/>
    <mergeCell ref="U3:U4"/>
    <mergeCell ref="V3:V4"/>
    <mergeCell ref="W3:W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колледж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Чмель</dc:creator>
  <cp:keywords/>
  <dc:description/>
  <cp:lastModifiedBy>Максим Овсянников</cp:lastModifiedBy>
  <cp:lastPrinted>2022-01-19T11:15:42Z</cp:lastPrinted>
  <dcterms:created xsi:type="dcterms:W3CDTF">2007-12-12T13:38:15Z</dcterms:created>
  <dcterms:modified xsi:type="dcterms:W3CDTF">2022-12-30T08:52:20Z</dcterms:modified>
  <cp:category/>
  <cp:version/>
  <cp:contentType/>
  <cp:contentStatus/>
</cp:coreProperties>
</file>